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udeskaalleyne/Documents/"/>
    </mc:Choice>
  </mc:AlternateContent>
  <xr:revisionPtr revIDLastSave="0" documentId="13_ncr:1_{D953125D-2704-0C4F-A337-0A39F8565966}" xr6:coauthVersionLast="47" xr6:coauthVersionMax="47" xr10:uidLastSave="{00000000-0000-0000-0000-000000000000}"/>
  <bookViews>
    <workbookView xWindow="40" yWindow="760" windowWidth="29220" windowHeight="17280" activeTab="2" xr2:uid="{327D6E84-8070-5040-A1DD-86AFA4B2E582}"/>
  </bookViews>
  <sheets>
    <sheet name="Budget 2026 WDIFH" sheetId="3" r:id="rId1"/>
    <sheet name="Budget 2027 WDIFH" sheetId="4" r:id="rId2"/>
    <sheet name="Budget 2028 WDIFH " sheetId="5" r:id="rId3"/>
  </sheets>
  <definedNames>
    <definedName name="_xlnm.Print_Area" localSheetId="0">'Budget 2026 WDIFH'!$A$1:$P$27</definedName>
    <definedName name="_xlnm.Print_Area" localSheetId="1">'Budget 2027 WDIFH'!$A$1:$P$27</definedName>
    <definedName name="_xlnm.Print_Area" localSheetId="2">'Budget 2028 WDIFH '!$A$1:$P$27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5" l="1"/>
  <c r="J23" i="5" s="1"/>
  <c r="O22" i="5"/>
  <c r="M22" i="5" s="1"/>
  <c r="O21" i="5"/>
  <c r="O20" i="5"/>
  <c r="O19" i="5"/>
  <c r="O13" i="5"/>
  <c r="O12" i="5"/>
  <c r="O11" i="5"/>
  <c r="O10" i="5"/>
  <c r="F10" i="5" s="1"/>
  <c r="O9" i="5"/>
  <c r="F9" i="5" s="1"/>
  <c r="O8" i="5"/>
  <c r="H8" i="5" s="1"/>
  <c r="O7" i="5"/>
  <c r="O6" i="5"/>
  <c r="N6" i="5" s="1"/>
  <c r="O5" i="5"/>
  <c r="L20" i="5"/>
  <c r="K20" i="5"/>
  <c r="K19" i="5"/>
  <c r="E7" i="5"/>
  <c r="N23" i="5"/>
  <c r="M23" i="5"/>
  <c r="L23" i="5"/>
  <c r="F23" i="5"/>
  <c r="E23" i="5"/>
  <c r="D23" i="5"/>
  <c r="N22" i="5"/>
  <c r="K22" i="5"/>
  <c r="J22" i="5"/>
  <c r="I22" i="5"/>
  <c r="H22" i="5"/>
  <c r="G22" i="5"/>
  <c r="E22" i="5"/>
  <c r="L21" i="5"/>
  <c r="N21" i="5"/>
  <c r="G21" i="5"/>
  <c r="F21" i="5"/>
  <c r="I20" i="5"/>
  <c r="N20" i="5"/>
  <c r="D20" i="5"/>
  <c r="M13" i="5"/>
  <c r="J12" i="5"/>
  <c r="N12" i="5"/>
  <c r="M12" i="5"/>
  <c r="L12" i="5"/>
  <c r="G12" i="5"/>
  <c r="F12" i="5"/>
  <c r="E12" i="5"/>
  <c r="D12" i="5"/>
  <c r="N11" i="5"/>
  <c r="M11" i="5"/>
  <c r="L11" i="5"/>
  <c r="K11" i="5"/>
  <c r="J11" i="5"/>
  <c r="I11" i="5"/>
  <c r="H11" i="5"/>
  <c r="G11" i="5"/>
  <c r="E11" i="5"/>
  <c r="D11" i="5"/>
  <c r="C11" i="5"/>
  <c r="L10" i="5"/>
  <c r="N10" i="5"/>
  <c r="G10" i="5"/>
  <c r="L9" i="5"/>
  <c r="K9" i="5"/>
  <c r="J9" i="5"/>
  <c r="G9" i="5"/>
  <c r="M5" i="5"/>
  <c r="O23" i="4"/>
  <c r="J23" i="4" s="1"/>
  <c r="O22" i="4"/>
  <c r="K22" i="4" s="1"/>
  <c r="O21" i="4"/>
  <c r="G21" i="4" s="1"/>
  <c r="O20" i="4"/>
  <c r="K20" i="4" s="1"/>
  <c r="O19" i="4"/>
  <c r="I23" i="4"/>
  <c r="O13" i="4"/>
  <c r="G13" i="4" s="1"/>
  <c r="O12" i="4"/>
  <c r="H12" i="4" s="1"/>
  <c r="O11" i="4"/>
  <c r="L11" i="4" s="1"/>
  <c r="O10" i="4"/>
  <c r="O9" i="4"/>
  <c r="N9" i="4" s="1"/>
  <c r="O8" i="4"/>
  <c r="K8" i="4" s="1"/>
  <c r="O7" i="4"/>
  <c r="K7" i="4" s="1"/>
  <c r="O6" i="4"/>
  <c r="O5" i="4"/>
  <c r="O27" i="3"/>
  <c r="K13" i="4"/>
  <c r="L10" i="4"/>
  <c r="J8" i="4"/>
  <c r="H6" i="4"/>
  <c r="L5" i="4"/>
  <c r="N23" i="4"/>
  <c r="M23" i="4"/>
  <c r="L23" i="4"/>
  <c r="K23" i="4"/>
  <c r="G23" i="4"/>
  <c r="F23" i="4"/>
  <c r="E23" i="4"/>
  <c r="D23" i="4"/>
  <c r="C23" i="4"/>
  <c r="M22" i="4"/>
  <c r="L22" i="4"/>
  <c r="E22" i="4"/>
  <c r="D22" i="4"/>
  <c r="M21" i="4"/>
  <c r="L21" i="4"/>
  <c r="K21" i="4"/>
  <c r="J21" i="4"/>
  <c r="I21" i="4"/>
  <c r="H21" i="4"/>
  <c r="F21" i="4"/>
  <c r="E21" i="4"/>
  <c r="D21" i="4"/>
  <c r="C21" i="4"/>
  <c r="N20" i="4"/>
  <c r="M20" i="4"/>
  <c r="L20" i="4"/>
  <c r="I20" i="4"/>
  <c r="H20" i="4"/>
  <c r="G20" i="4"/>
  <c r="F20" i="4"/>
  <c r="E20" i="4"/>
  <c r="D20" i="4"/>
  <c r="C20" i="4"/>
  <c r="N19" i="4"/>
  <c r="M19" i="4"/>
  <c r="L19" i="4"/>
  <c r="K19" i="4"/>
  <c r="J19" i="4"/>
  <c r="I19" i="4"/>
  <c r="H19" i="4"/>
  <c r="G19" i="4"/>
  <c r="F19" i="4"/>
  <c r="E19" i="4"/>
  <c r="D19" i="4"/>
  <c r="C19" i="4"/>
  <c r="N13" i="4"/>
  <c r="M13" i="4"/>
  <c r="L13" i="4"/>
  <c r="I13" i="4"/>
  <c r="H13" i="4"/>
  <c r="F13" i="4"/>
  <c r="E13" i="4"/>
  <c r="D13" i="4"/>
  <c r="L12" i="4"/>
  <c r="K12" i="4"/>
  <c r="J12" i="4"/>
  <c r="I12" i="4"/>
  <c r="F12" i="4"/>
  <c r="E12" i="4"/>
  <c r="D12" i="4"/>
  <c r="C12" i="4"/>
  <c r="N11" i="4"/>
  <c r="M11" i="4"/>
  <c r="D11" i="4"/>
  <c r="C11" i="4"/>
  <c r="N10" i="4"/>
  <c r="M10" i="4"/>
  <c r="K10" i="4"/>
  <c r="J10" i="4"/>
  <c r="I10" i="4"/>
  <c r="H10" i="4"/>
  <c r="G10" i="4"/>
  <c r="F10" i="4"/>
  <c r="E10" i="4"/>
  <c r="D10" i="4"/>
  <c r="C10" i="4"/>
  <c r="M9" i="4"/>
  <c r="L9" i="4"/>
  <c r="K9" i="4"/>
  <c r="J9" i="4"/>
  <c r="I9" i="4"/>
  <c r="H9" i="4"/>
  <c r="G9" i="4"/>
  <c r="F9" i="4"/>
  <c r="E9" i="4"/>
  <c r="D9" i="4"/>
  <c r="C9" i="4"/>
  <c r="N8" i="4"/>
  <c r="M8" i="4"/>
  <c r="L8" i="4"/>
  <c r="H8" i="4"/>
  <c r="G8" i="4"/>
  <c r="F8" i="4"/>
  <c r="E8" i="4"/>
  <c r="D8" i="4"/>
  <c r="C8" i="4"/>
  <c r="N7" i="4"/>
  <c r="I7" i="4"/>
  <c r="H7" i="4"/>
  <c r="G7" i="4"/>
  <c r="F7" i="4"/>
  <c r="C7" i="4"/>
  <c r="N6" i="4"/>
  <c r="M6" i="4"/>
  <c r="L6" i="4"/>
  <c r="K6" i="4"/>
  <c r="J6" i="4"/>
  <c r="I6" i="4"/>
  <c r="F6" i="4"/>
  <c r="E6" i="4"/>
  <c r="D6" i="4"/>
  <c r="C6" i="4"/>
  <c r="N23" i="3"/>
  <c r="M23" i="3"/>
  <c r="L23" i="3"/>
  <c r="K23" i="3"/>
  <c r="J23" i="3"/>
  <c r="I23" i="3"/>
  <c r="H23" i="3"/>
  <c r="G23" i="3"/>
  <c r="F23" i="3"/>
  <c r="E23" i="3"/>
  <c r="D23" i="3"/>
  <c r="N22" i="3"/>
  <c r="M22" i="3"/>
  <c r="L22" i="3"/>
  <c r="K22" i="3"/>
  <c r="J22" i="3"/>
  <c r="I22" i="3"/>
  <c r="H22" i="3"/>
  <c r="G22" i="3"/>
  <c r="F22" i="3"/>
  <c r="E22" i="3"/>
  <c r="D22" i="3"/>
  <c r="N21" i="3"/>
  <c r="M21" i="3"/>
  <c r="L21" i="3"/>
  <c r="K21" i="3"/>
  <c r="J21" i="3"/>
  <c r="I21" i="3"/>
  <c r="H21" i="3"/>
  <c r="G21" i="3"/>
  <c r="F21" i="3"/>
  <c r="E21" i="3"/>
  <c r="D21" i="3"/>
  <c r="N20" i="3"/>
  <c r="M20" i="3"/>
  <c r="L20" i="3"/>
  <c r="K20" i="3"/>
  <c r="J20" i="3"/>
  <c r="I20" i="3"/>
  <c r="H20" i="3"/>
  <c r="G20" i="3"/>
  <c r="F20" i="3"/>
  <c r="E20" i="3"/>
  <c r="D20" i="3"/>
  <c r="C23" i="3"/>
  <c r="C22" i="3"/>
  <c r="C21" i="3"/>
  <c r="C20" i="3"/>
  <c r="N19" i="3"/>
  <c r="M19" i="3"/>
  <c r="L19" i="3"/>
  <c r="K19" i="3"/>
  <c r="J19" i="3"/>
  <c r="I19" i="3"/>
  <c r="H19" i="3"/>
  <c r="G19" i="3"/>
  <c r="F19" i="3"/>
  <c r="E19" i="3"/>
  <c r="D19" i="3"/>
  <c r="C19" i="3"/>
  <c r="N5" i="3"/>
  <c r="O24" i="3"/>
  <c r="O25" i="3" s="1"/>
  <c r="J5" i="3"/>
  <c r="N13" i="3"/>
  <c r="D13" i="3"/>
  <c r="E13" i="3"/>
  <c r="F13" i="3"/>
  <c r="G13" i="3"/>
  <c r="H13" i="3"/>
  <c r="I13" i="3"/>
  <c r="J13" i="3"/>
  <c r="K13" i="3"/>
  <c r="L13" i="3"/>
  <c r="M13" i="3"/>
  <c r="C13" i="3"/>
  <c r="D5" i="3"/>
  <c r="O15" i="3"/>
  <c r="O16" i="3" s="1"/>
  <c r="N12" i="3"/>
  <c r="M12" i="3"/>
  <c r="L12" i="3"/>
  <c r="K12" i="3"/>
  <c r="J12" i="3"/>
  <c r="I12" i="3"/>
  <c r="H12" i="3"/>
  <c r="G12" i="3"/>
  <c r="F12" i="3"/>
  <c r="E12" i="3"/>
  <c r="D12" i="3"/>
  <c r="C12" i="3"/>
  <c r="N11" i="3"/>
  <c r="M11" i="3"/>
  <c r="L11" i="3"/>
  <c r="K11" i="3"/>
  <c r="J11" i="3"/>
  <c r="I11" i="3"/>
  <c r="H11" i="3"/>
  <c r="G11" i="3"/>
  <c r="F11" i="3"/>
  <c r="E11" i="3"/>
  <c r="D11" i="3"/>
  <c r="C11" i="3"/>
  <c r="N10" i="3"/>
  <c r="M10" i="3"/>
  <c r="L10" i="3"/>
  <c r="K10" i="3"/>
  <c r="J10" i="3"/>
  <c r="I10" i="3"/>
  <c r="H10" i="3"/>
  <c r="G10" i="3"/>
  <c r="F10" i="3"/>
  <c r="E10" i="3"/>
  <c r="D10" i="3"/>
  <c r="C10" i="3"/>
  <c r="N9" i="3"/>
  <c r="M9" i="3"/>
  <c r="L9" i="3"/>
  <c r="K9" i="3"/>
  <c r="J9" i="3"/>
  <c r="I9" i="3"/>
  <c r="H9" i="3"/>
  <c r="G9" i="3"/>
  <c r="F9" i="3"/>
  <c r="E9" i="3"/>
  <c r="D9" i="3"/>
  <c r="C9" i="3"/>
  <c r="N8" i="3"/>
  <c r="M8" i="3"/>
  <c r="L8" i="3"/>
  <c r="K8" i="3"/>
  <c r="J8" i="3"/>
  <c r="I8" i="3"/>
  <c r="H8" i="3"/>
  <c r="G8" i="3"/>
  <c r="F8" i="3"/>
  <c r="E8" i="3"/>
  <c r="D8" i="3"/>
  <c r="C8" i="3"/>
  <c r="N7" i="3"/>
  <c r="M7" i="3"/>
  <c r="L7" i="3"/>
  <c r="K7" i="3"/>
  <c r="J7" i="3"/>
  <c r="I7" i="3"/>
  <c r="H7" i="3"/>
  <c r="G7" i="3"/>
  <c r="F7" i="3"/>
  <c r="E7" i="3"/>
  <c r="D7" i="3"/>
  <c r="C7" i="3"/>
  <c r="N6" i="3"/>
  <c r="M6" i="3"/>
  <c r="L6" i="3"/>
  <c r="K6" i="3"/>
  <c r="J6" i="3"/>
  <c r="I6" i="3"/>
  <c r="H6" i="3"/>
  <c r="G6" i="3"/>
  <c r="F6" i="3"/>
  <c r="E6" i="3"/>
  <c r="D6" i="3"/>
  <c r="C6" i="3"/>
  <c r="M5" i="3"/>
  <c r="L5" i="3"/>
  <c r="K5" i="3"/>
  <c r="I5" i="3"/>
  <c r="H5" i="3"/>
  <c r="G5" i="3"/>
  <c r="F5" i="3"/>
  <c r="E5" i="3"/>
  <c r="C5" i="3"/>
  <c r="C22" i="5" l="1"/>
  <c r="L22" i="5"/>
  <c r="D22" i="5"/>
  <c r="E20" i="5"/>
  <c r="F20" i="5"/>
  <c r="C19" i="5"/>
  <c r="G19" i="5"/>
  <c r="N19" i="5"/>
  <c r="C20" i="5"/>
  <c r="M20" i="5"/>
  <c r="H19" i="5"/>
  <c r="I19" i="5"/>
  <c r="G20" i="5"/>
  <c r="J19" i="5"/>
  <c r="J20" i="5"/>
  <c r="G6" i="5"/>
  <c r="J8" i="5"/>
  <c r="K8" i="5"/>
  <c r="N7" i="5"/>
  <c r="C9" i="5"/>
  <c r="D6" i="5"/>
  <c r="L6" i="5"/>
  <c r="C8" i="5"/>
  <c r="D9" i="5"/>
  <c r="N9" i="5"/>
  <c r="F7" i="5"/>
  <c r="M7" i="5"/>
  <c r="N8" i="5"/>
  <c r="C6" i="5"/>
  <c r="K7" i="5"/>
  <c r="E6" i="5"/>
  <c r="M6" i="5"/>
  <c r="G8" i="5"/>
  <c r="E9" i="5"/>
  <c r="I9" i="5"/>
  <c r="I8" i="5"/>
  <c r="H6" i="5"/>
  <c r="I6" i="5"/>
  <c r="J6" i="5"/>
  <c r="K6" i="5"/>
  <c r="M9" i="5"/>
  <c r="F6" i="5"/>
  <c r="H13" i="5"/>
  <c r="G7" i="5"/>
  <c r="H10" i="5"/>
  <c r="I13" i="5"/>
  <c r="H21" i="5"/>
  <c r="H7" i="5"/>
  <c r="I10" i="5"/>
  <c r="I21" i="5"/>
  <c r="F5" i="5"/>
  <c r="N5" i="5"/>
  <c r="D7" i="5"/>
  <c r="L7" i="5"/>
  <c r="E10" i="5"/>
  <c r="M10" i="5"/>
  <c r="C12" i="5"/>
  <c r="K12" i="5"/>
  <c r="F13" i="5"/>
  <c r="N13" i="5"/>
  <c r="E21" i="5"/>
  <c r="M21" i="5"/>
  <c r="C23" i="5"/>
  <c r="K23" i="5"/>
  <c r="G13" i="5"/>
  <c r="O15" i="5"/>
  <c r="O16" i="5" s="1"/>
  <c r="I5" i="5"/>
  <c r="J5" i="5"/>
  <c r="C5" i="5"/>
  <c r="K5" i="5"/>
  <c r="I7" i="5"/>
  <c r="D8" i="5"/>
  <c r="L8" i="5"/>
  <c r="J10" i="5"/>
  <c r="H12" i="5"/>
  <c r="C13" i="5"/>
  <c r="K13" i="5"/>
  <c r="D19" i="5"/>
  <c r="L19" i="5"/>
  <c r="J21" i="5"/>
  <c r="H23" i="5"/>
  <c r="O24" i="5"/>
  <c r="O25" i="5" s="1"/>
  <c r="H5" i="5"/>
  <c r="J13" i="5"/>
  <c r="D5" i="5"/>
  <c r="L5" i="5"/>
  <c r="J7" i="5"/>
  <c r="E8" i="5"/>
  <c r="M8" i="5"/>
  <c r="H9" i="5"/>
  <c r="C10" i="5"/>
  <c r="K10" i="5"/>
  <c r="F11" i="5"/>
  <c r="I12" i="5"/>
  <c r="D13" i="5"/>
  <c r="L13" i="5"/>
  <c r="E19" i="5"/>
  <c r="M19" i="5"/>
  <c r="H20" i="5"/>
  <c r="C21" i="5"/>
  <c r="K21" i="5"/>
  <c r="F22" i="5"/>
  <c r="I23" i="5"/>
  <c r="G5" i="5"/>
  <c r="G23" i="5"/>
  <c r="E5" i="5"/>
  <c r="C7" i="5"/>
  <c r="F8" i="5"/>
  <c r="D10" i="5"/>
  <c r="E13" i="5"/>
  <c r="F19" i="5"/>
  <c r="D21" i="5"/>
  <c r="F22" i="4"/>
  <c r="J22" i="4"/>
  <c r="N22" i="4"/>
  <c r="G22" i="4"/>
  <c r="H22" i="4"/>
  <c r="I22" i="4"/>
  <c r="C22" i="4"/>
  <c r="N21" i="4"/>
  <c r="H23" i="4"/>
  <c r="O24" i="4"/>
  <c r="O25" i="4" s="1"/>
  <c r="J20" i="4"/>
  <c r="G12" i="4"/>
  <c r="N12" i="4"/>
  <c r="E11" i="4"/>
  <c r="F11" i="4"/>
  <c r="G11" i="4"/>
  <c r="J11" i="4"/>
  <c r="K11" i="4"/>
  <c r="I11" i="4"/>
  <c r="J7" i="4"/>
  <c r="M7" i="4"/>
  <c r="J13" i="4"/>
  <c r="C13" i="4"/>
  <c r="M12" i="4"/>
  <c r="H11" i="4"/>
  <c r="I8" i="4"/>
  <c r="D7" i="4"/>
  <c r="L7" i="4"/>
  <c r="E7" i="4"/>
  <c r="G6" i="4"/>
  <c r="O15" i="4"/>
  <c r="O16" i="4" s="1"/>
  <c r="H5" i="4"/>
  <c r="C5" i="4"/>
  <c r="K5" i="4"/>
  <c r="E5" i="4"/>
  <c r="M5" i="4"/>
  <c r="F5" i="4"/>
  <c r="N5" i="4"/>
  <c r="G5" i="4"/>
  <c r="I5" i="4"/>
  <c r="J5" i="4"/>
  <c r="D5" i="4"/>
  <c r="O27" i="5" l="1"/>
  <c r="O27" i="4"/>
</calcChain>
</file>

<file path=xl/sharedStrings.xml><?xml version="1.0" encoding="utf-8"?>
<sst xmlns="http://schemas.openxmlformats.org/spreadsheetml/2006/main" count="176" uniqueCount="51">
  <si>
    <t>GB</t>
  </si>
  <si>
    <t>Onvoorziene kosten</t>
  </si>
  <si>
    <t>Omschrijving</t>
  </si>
  <si>
    <t>Jan</t>
  </si>
  <si>
    <t>Feb</t>
  </si>
  <si>
    <t>Mrt</t>
  </si>
  <si>
    <t>Apr</t>
  </si>
  <si>
    <t>Mei</t>
  </si>
  <si>
    <t>Jun</t>
  </si>
  <si>
    <t>Jul</t>
  </si>
  <si>
    <t>Aug</t>
  </si>
  <si>
    <t>Sept</t>
  </si>
  <si>
    <t>Okt</t>
  </si>
  <si>
    <t>Nov</t>
  </si>
  <si>
    <t>Dec</t>
  </si>
  <si>
    <t>Totaal</t>
  </si>
  <si>
    <t>Inkomsten</t>
  </si>
  <si>
    <t>Opmerkingen</t>
  </si>
  <si>
    <t>Begroting 2026- We Do It For Him</t>
  </si>
  <si>
    <t>Totaal kosten begroting 2026</t>
  </si>
  <si>
    <t>Totaal inkomsten begroting 2026</t>
  </si>
  <si>
    <t>Materiaal &amp; middelen</t>
  </si>
  <si>
    <t>Vervoer &amp; logistiek</t>
  </si>
  <si>
    <t>Marketing &amp; communicatie</t>
  </si>
  <si>
    <t>Auto kosten</t>
  </si>
  <si>
    <t>Boekhoudpakket</t>
  </si>
  <si>
    <t>Donaties particulieren</t>
  </si>
  <si>
    <t>Bedrijfssponsoring</t>
  </si>
  <si>
    <t>Crowdfunding-acties</t>
  </si>
  <si>
    <t>Eigen evenementen</t>
  </si>
  <si>
    <t xml:space="preserve">Hulpverlening </t>
  </si>
  <si>
    <t>Evenement kosten</t>
  </si>
  <si>
    <t>Overige inkomsten</t>
  </si>
  <si>
    <t>Worship avonden, dinner avond</t>
  </si>
  <si>
    <t>Gebasserd op investeren in onderneming(opstart) van het doelgroep</t>
  </si>
  <si>
    <t>Verkoop artikelen (Honing, armbadjes, schilderijen)</t>
  </si>
  <si>
    <t>Reguliere sponsoraanvraag</t>
  </si>
  <si>
    <t>Inhuur derden (zzp'ers o.a.)</t>
  </si>
  <si>
    <t>Via website en spreken voor groepen(particulieren kunnen doneren)</t>
  </si>
  <si>
    <t>Kosten</t>
  </si>
  <si>
    <t>Begroting 2027- We Do It For Him</t>
  </si>
  <si>
    <t>Totaal kosten begroting 2027</t>
  </si>
  <si>
    <t>Totaal inkomsten begroting 2027</t>
  </si>
  <si>
    <t>Totaal Kosten</t>
  </si>
  <si>
    <t>Resultaat begroting 2027</t>
  </si>
  <si>
    <t>Resultaat begroting 2026</t>
  </si>
  <si>
    <t>Begroting 2028- We Do It For Him</t>
  </si>
  <si>
    <t>Totaal inkomsten begroting 2028</t>
  </si>
  <si>
    <t>Resultaat begroting 2028</t>
  </si>
  <si>
    <t>Kosten verwachte inflatie +2% /  verwachte stijging inkomsten 5%</t>
  </si>
  <si>
    <t>Totaal kosten begroting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</si>
</sst>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6"/>
      <color theme="1"/>
      <name val="Aptos Narrow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0" fillId="5" borderId="4" xfId="0" applyFill="1" applyBorder="1"/>
    <xf numFmtId="0" fontId="0" fillId="5" borderId="0" xfId="0" applyFill="1"/>
    <xf numFmtId="0" fontId="0" fillId="5" borderId="5" xfId="0" applyFill="1" applyBorder="1"/>
    <xf numFmtId="0" fontId="1" fillId="3" borderId="4" xfId="0" applyFont="1" applyFill="1" applyBorder="1" applyAlignment="1">
      <alignment horizontal="left" indent="4"/>
    </xf>
    <xf numFmtId="0" fontId="0" fillId="3" borderId="0" xfId="0" applyFill="1" applyAlignment="1">
      <alignment horizontal="left" indent="4"/>
    </xf>
    <xf numFmtId="0" fontId="0" fillId="3" borderId="5" xfId="0" applyFill="1" applyBorder="1"/>
    <xf numFmtId="0" fontId="0" fillId="3" borderId="6" xfId="0" applyFill="1" applyBorder="1"/>
    <xf numFmtId="0" fontId="0" fillId="5" borderId="6" xfId="0" applyFill="1" applyBorder="1" applyAlignment="1">
      <alignment horizontal="center"/>
    </xf>
    <xf numFmtId="0" fontId="0" fillId="5" borderId="8" xfId="0" applyFill="1" applyBorder="1"/>
    <xf numFmtId="0" fontId="0" fillId="5" borderId="9" xfId="0" applyFill="1" applyBorder="1"/>
    <xf numFmtId="0" fontId="0" fillId="5" borderId="10" xfId="0" applyFill="1" applyBorder="1"/>
    <xf numFmtId="0" fontId="0" fillId="4" borderId="9" xfId="0" applyFill="1" applyBorder="1"/>
    <xf numFmtId="0" fontId="1" fillId="4" borderId="7" xfId="0" applyFont="1" applyFill="1" applyBorder="1"/>
    <xf numFmtId="0" fontId="0" fillId="4" borderId="10" xfId="0" applyFill="1" applyBorder="1"/>
    <xf numFmtId="0" fontId="1" fillId="4" borderId="8" xfId="0" applyFont="1" applyFill="1" applyBorder="1" applyAlignment="1">
      <alignment horizontal="left" indent="4"/>
    </xf>
    <xf numFmtId="0" fontId="1" fillId="4" borderId="9" xfId="0" applyFont="1" applyFill="1" applyBorder="1" applyAlignment="1">
      <alignment horizontal="left" indent="4"/>
    </xf>
    <xf numFmtId="0" fontId="0" fillId="4" borderId="7" xfId="0" applyFill="1" applyBorder="1"/>
    <xf numFmtId="0" fontId="0" fillId="3" borderId="12" xfId="0" applyFill="1" applyBorder="1"/>
    <xf numFmtId="0" fontId="0" fillId="3" borderId="13" xfId="0" applyFill="1" applyBorder="1"/>
    <xf numFmtId="0" fontId="1" fillId="3" borderId="14" xfId="0" applyFont="1" applyFill="1" applyBorder="1"/>
    <xf numFmtId="0" fontId="1" fillId="3" borderId="11" xfId="0" applyFont="1" applyFill="1" applyBorder="1"/>
    <xf numFmtId="43" fontId="0" fillId="5" borderId="6" xfId="1" applyFont="1" applyFill="1" applyBorder="1"/>
    <xf numFmtId="43" fontId="1" fillId="4" borderId="7" xfId="0" applyNumberFormat="1" applyFont="1" applyFill="1" applyBorder="1"/>
    <xf numFmtId="43" fontId="1" fillId="3" borderId="11" xfId="0" applyNumberFormat="1" applyFont="1" applyFill="1" applyBorder="1"/>
    <xf numFmtId="0" fontId="1" fillId="5" borderId="6" xfId="0" applyFont="1" applyFill="1" applyBorder="1" applyAlignment="1">
      <alignment horizontal="center"/>
    </xf>
    <xf numFmtId="0" fontId="4" fillId="5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A134A-3AF8-FC44-95A9-CD569C07C0EA}">
  <sheetPr>
    <pageSetUpPr fitToPage="1"/>
  </sheetPr>
  <dimension ref="A1:P27"/>
  <sheetViews>
    <sheetView zoomScaleNormal="100" workbookViewId="0">
      <selection activeCell="D34" sqref="D34"/>
    </sheetView>
  </sheetViews>
  <sheetFormatPr baseColWidth="10" defaultRowHeight="16" x14ac:dyDescent="0.2"/>
  <cols>
    <col min="2" max="2" width="26.83203125" customWidth="1"/>
    <col min="3" max="14" width="10.83203125" customWidth="1"/>
    <col min="15" max="15" width="21.1640625" customWidth="1"/>
    <col min="16" max="16" width="55.5" customWidth="1"/>
  </cols>
  <sheetData>
    <row r="1" spans="1:16" ht="34" customHeight="1" x14ac:dyDescent="0.3">
      <c r="A1" s="27" t="s">
        <v>18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9"/>
    </row>
    <row r="2" spans="1:16" ht="17" thickBot="1" x14ac:dyDescent="0.25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1"/>
    </row>
    <row r="3" spans="1:16" x14ac:dyDescent="0.2">
      <c r="A3" s="4" t="s">
        <v>39</v>
      </c>
      <c r="B3" s="5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</row>
    <row r="4" spans="1:16" x14ac:dyDescent="0.2">
      <c r="A4" s="1" t="s">
        <v>0</v>
      </c>
      <c r="B4" s="2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25" t="s">
        <v>15</v>
      </c>
      <c r="P4" s="3" t="s">
        <v>17</v>
      </c>
    </row>
    <row r="5" spans="1:16" x14ac:dyDescent="0.2">
      <c r="A5" s="1"/>
      <c r="B5" s="2" t="s">
        <v>21</v>
      </c>
      <c r="C5" s="22">
        <f t="shared" ref="C5:M5" si="0">$O$5/12</f>
        <v>666.66666666666663</v>
      </c>
      <c r="D5" s="22">
        <f t="shared" si="0"/>
        <v>666.66666666666663</v>
      </c>
      <c r="E5" s="22">
        <f t="shared" si="0"/>
        <v>666.66666666666663</v>
      </c>
      <c r="F5" s="22">
        <f t="shared" si="0"/>
        <v>666.66666666666663</v>
      </c>
      <c r="G5" s="22">
        <f t="shared" si="0"/>
        <v>666.66666666666663</v>
      </c>
      <c r="H5" s="22">
        <f t="shared" si="0"/>
        <v>666.66666666666663</v>
      </c>
      <c r="I5" s="22">
        <f t="shared" si="0"/>
        <v>666.66666666666663</v>
      </c>
      <c r="J5" s="22">
        <f>$O$5/12</f>
        <v>666.66666666666663</v>
      </c>
      <c r="K5" s="22">
        <f t="shared" si="0"/>
        <v>666.66666666666663</v>
      </c>
      <c r="L5" s="22">
        <f t="shared" si="0"/>
        <v>666.66666666666663</v>
      </c>
      <c r="M5" s="22">
        <f t="shared" si="0"/>
        <v>666.66666666666663</v>
      </c>
      <c r="N5" s="22">
        <f>$O$5/12</f>
        <v>666.66666666666663</v>
      </c>
      <c r="O5" s="22">
        <v>8000</v>
      </c>
      <c r="P5" s="3"/>
    </row>
    <row r="6" spans="1:16" x14ac:dyDescent="0.2">
      <c r="A6" s="1"/>
      <c r="B6" s="2" t="s">
        <v>30</v>
      </c>
      <c r="C6" s="22">
        <f t="shared" ref="C6:N6" si="1">$O$6/12</f>
        <v>1000</v>
      </c>
      <c r="D6" s="22">
        <f t="shared" si="1"/>
        <v>1000</v>
      </c>
      <c r="E6" s="22">
        <f t="shared" si="1"/>
        <v>1000</v>
      </c>
      <c r="F6" s="22">
        <f t="shared" si="1"/>
        <v>1000</v>
      </c>
      <c r="G6" s="22">
        <f t="shared" si="1"/>
        <v>1000</v>
      </c>
      <c r="H6" s="22">
        <f t="shared" si="1"/>
        <v>1000</v>
      </c>
      <c r="I6" s="22">
        <f t="shared" si="1"/>
        <v>1000</v>
      </c>
      <c r="J6" s="22">
        <f t="shared" si="1"/>
        <v>1000</v>
      </c>
      <c r="K6" s="22">
        <f t="shared" si="1"/>
        <v>1000</v>
      </c>
      <c r="L6" s="22">
        <f t="shared" si="1"/>
        <v>1000</v>
      </c>
      <c r="M6" s="22">
        <f t="shared" si="1"/>
        <v>1000</v>
      </c>
      <c r="N6" s="22">
        <f t="shared" si="1"/>
        <v>1000</v>
      </c>
      <c r="O6" s="22">
        <v>12000</v>
      </c>
      <c r="P6" s="3"/>
    </row>
    <row r="7" spans="1:16" x14ac:dyDescent="0.2">
      <c r="A7" s="1"/>
      <c r="B7" s="2" t="s">
        <v>31</v>
      </c>
      <c r="C7" s="22">
        <f t="shared" ref="C7:N7" si="2">$O$7/12</f>
        <v>291.66666666666669</v>
      </c>
      <c r="D7" s="22">
        <f t="shared" si="2"/>
        <v>291.66666666666669</v>
      </c>
      <c r="E7" s="22">
        <f t="shared" si="2"/>
        <v>291.66666666666669</v>
      </c>
      <c r="F7" s="22">
        <f t="shared" si="2"/>
        <v>291.66666666666669</v>
      </c>
      <c r="G7" s="22">
        <f t="shared" si="2"/>
        <v>291.66666666666669</v>
      </c>
      <c r="H7" s="22">
        <f t="shared" si="2"/>
        <v>291.66666666666669</v>
      </c>
      <c r="I7" s="22">
        <f t="shared" si="2"/>
        <v>291.66666666666669</v>
      </c>
      <c r="J7" s="22">
        <f t="shared" si="2"/>
        <v>291.66666666666669</v>
      </c>
      <c r="K7" s="22">
        <f t="shared" si="2"/>
        <v>291.66666666666669</v>
      </c>
      <c r="L7" s="22">
        <f t="shared" si="2"/>
        <v>291.66666666666669</v>
      </c>
      <c r="M7" s="22">
        <f t="shared" si="2"/>
        <v>291.66666666666669</v>
      </c>
      <c r="N7" s="22">
        <f t="shared" si="2"/>
        <v>291.66666666666669</v>
      </c>
      <c r="O7" s="22">
        <v>3500</v>
      </c>
      <c r="P7" s="3"/>
    </row>
    <row r="8" spans="1:16" x14ac:dyDescent="0.2">
      <c r="A8" s="1"/>
      <c r="B8" s="2" t="s">
        <v>22</v>
      </c>
      <c r="C8" s="22">
        <f t="shared" ref="C8:N8" si="3">$O$8/12</f>
        <v>1666.6666666666667</v>
      </c>
      <c r="D8" s="22">
        <f t="shared" si="3"/>
        <v>1666.6666666666667</v>
      </c>
      <c r="E8" s="22">
        <f t="shared" si="3"/>
        <v>1666.6666666666667</v>
      </c>
      <c r="F8" s="22">
        <f t="shared" si="3"/>
        <v>1666.6666666666667</v>
      </c>
      <c r="G8" s="22">
        <f t="shared" si="3"/>
        <v>1666.6666666666667</v>
      </c>
      <c r="H8" s="22">
        <f t="shared" si="3"/>
        <v>1666.6666666666667</v>
      </c>
      <c r="I8" s="22">
        <f t="shared" si="3"/>
        <v>1666.6666666666667</v>
      </c>
      <c r="J8" s="22">
        <f t="shared" si="3"/>
        <v>1666.6666666666667</v>
      </c>
      <c r="K8" s="22">
        <f t="shared" si="3"/>
        <v>1666.6666666666667</v>
      </c>
      <c r="L8" s="22">
        <f t="shared" si="3"/>
        <v>1666.6666666666667</v>
      </c>
      <c r="M8" s="22">
        <f t="shared" si="3"/>
        <v>1666.6666666666667</v>
      </c>
      <c r="N8" s="22">
        <f t="shared" si="3"/>
        <v>1666.6666666666667</v>
      </c>
      <c r="O8" s="22">
        <v>20000</v>
      </c>
      <c r="P8" s="3"/>
    </row>
    <row r="9" spans="1:16" x14ac:dyDescent="0.2">
      <c r="A9" s="1"/>
      <c r="B9" s="2" t="s">
        <v>23</v>
      </c>
      <c r="C9" s="22">
        <f t="shared" ref="C9:N9" si="4">$O$9/12</f>
        <v>83.333333333333329</v>
      </c>
      <c r="D9" s="22">
        <f t="shared" si="4"/>
        <v>83.333333333333329</v>
      </c>
      <c r="E9" s="22">
        <f t="shared" si="4"/>
        <v>83.333333333333329</v>
      </c>
      <c r="F9" s="22">
        <f t="shared" si="4"/>
        <v>83.333333333333329</v>
      </c>
      <c r="G9" s="22">
        <f t="shared" si="4"/>
        <v>83.333333333333329</v>
      </c>
      <c r="H9" s="22">
        <f t="shared" si="4"/>
        <v>83.333333333333329</v>
      </c>
      <c r="I9" s="22">
        <f t="shared" si="4"/>
        <v>83.333333333333329</v>
      </c>
      <c r="J9" s="22">
        <f t="shared" si="4"/>
        <v>83.333333333333329</v>
      </c>
      <c r="K9" s="22">
        <f t="shared" si="4"/>
        <v>83.333333333333329</v>
      </c>
      <c r="L9" s="22">
        <f t="shared" si="4"/>
        <v>83.333333333333329</v>
      </c>
      <c r="M9" s="22">
        <f t="shared" si="4"/>
        <v>83.333333333333329</v>
      </c>
      <c r="N9" s="22">
        <f t="shared" si="4"/>
        <v>83.333333333333329</v>
      </c>
      <c r="O9" s="22">
        <v>1000</v>
      </c>
      <c r="P9" s="3"/>
    </row>
    <row r="10" spans="1:16" x14ac:dyDescent="0.2">
      <c r="A10" s="1"/>
      <c r="B10" s="2" t="s">
        <v>25</v>
      </c>
      <c r="C10" s="22">
        <f t="shared" ref="C10:N10" si="5">$O$10/12</f>
        <v>62.5</v>
      </c>
      <c r="D10" s="22">
        <f t="shared" si="5"/>
        <v>62.5</v>
      </c>
      <c r="E10" s="22">
        <f t="shared" si="5"/>
        <v>62.5</v>
      </c>
      <c r="F10" s="22">
        <f t="shared" si="5"/>
        <v>62.5</v>
      </c>
      <c r="G10" s="22">
        <f t="shared" si="5"/>
        <v>62.5</v>
      </c>
      <c r="H10" s="22">
        <f t="shared" si="5"/>
        <v>62.5</v>
      </c>
      <c r="I10" s="22">
        <f t="shared" si="5"/>
        <v>62.5</v>
      </c>
      <c r="J10" s="22">
        <f t="shared" si="5"/>
        <v>62.5</v>
      </c>
      <c r="K10" s="22">
        <f t="shared" si="5"/>
        <v>62.5</v>
      </c>
      <c r="L10" s="22">
        <f t="shared" si="5"/>
        <v>62.5</v>
      </c>
      <c r="M10" s="22">
        <f t="shared" si="5"/>
        <v>62.5</v>
      </c>
      <c r="N10" s="22">
        <f t="shared" si="5"/>
        <v>62.5</v>
      </c>
      <c r="O10" s="22">
        <v>750</v>
      </c>
      <c r="P10" s="3"/>
    </row>
    <row r="11" spans="1:16" x14ac:dyDescent="0.2">
      <c r="A11" s="1"/>
      <c r="B11" s="26" t="s">
        <v>37</v>
      </c>
      <c r="C11" s="22">
        <f t="shared" ref="C11:N11" si="6">$O$11/12</f>
        <v>3750</v>
      </c>
      <c r="D11" s="22">
        <f t="shared" si="6"/>
        <v>3750</v>
      </c>
      <c r="E11" s="22">
        <f t="shared" si="6"/>
        <v>3750</v>
      </c>
      <c r="F11" s="22">
        <f t="shared" si="6"/>
        <v>3750</v>
      </c>
      <c r="G11" s="22">
        <f t="shared" si="6"/>
        <v>3750</v>
      </c>
      <c r="H11" s="22">
        <f t="shared" si="6"/>
        <v>3750</v>
      </c>
      <c r="I11" s="22">
        <f t="shared" si="6"/>
        <v>3750</v>
      </c>
      <c r="J11" s="22">
        <f t="shared" si="6"/>
        <v>3750</v>
      </c>
      <c r="K11" s="22">
        <f t="shared" si="6"/>
        <v>3750</v>
      </c>
      <c r="L11" s="22">
        <f t="shared" si="6"/>
        <v>3750</v>
      </c>
      <c r="M11" s="22">
        <f t="shared" si="6"/>
        <v>3750</v>
      </c>
      <c r="N11" s="22">
        <f t="shared" si="6"/>
        <v>3750</v>
      </c>
      <c r="O11" s="22">
        <v>45000</v>
      </c>
      <c r="P11" s="3"/>
    </row>
    <row r="12" spans="1:16" x14ac:dyDescent="0.2">
      <c r="A12" s="2"/>
      <c r="B12" s="2" t="s">
        <v>24</v>
      </c>
      <c r="C12" s="22">
        <f t="shared" ref="C12:N12" si="7">$O$12/12</f>
        <v>208.33333333333334</v>
      </c>
      <c r="D12" s="22">
        <f t="shared" si="7"/>
        <v>208.33333333333334</v>
      </c>
      <c r="E12" s="22">
        <f t="shared" si="7"/>
        <v>208.33333333333334</v>
      </c>
      <c r="F12" s="22">
        <f t="shared" si="7"/>
        <v>208.33333333333334</v>
      </c>
      <c r="G12" s="22">
        <f t="shared" si="7"/>
        <v>208.33333333333334</v>
      </c>
      <c r="H12" s="22">
        <f t="shared" si="7"/>
        <v>208.33333333333334</v>
      </c>
      <c r="I12" s="22">
        <f t="shared" si="7"/>
        <v>208.33333333333334</v>
      </c>
      <c r="J12" s="22">
        <f t="shared" si="7"/>
        <v>208.33333333333334</v>
      </c>
      <c r="K12" s="22">
        <f t="shared" si="7"/>
        <v>208.33333333333334</v>
      </c>
      <c r="L12" s="22">
        <f t="shared" si="7"/>
        <v>208.33333333333334</v>
      </c>
      <c r="M12" s="22">
        <f t="shared" si="7"/>
        <v>208.33333333333334</v>
      </c>
      <c r="N12" s="22">
        <f t="shared" si="7"/>
        <v>208.33333333333334</v>
      </c>
      <c r="O12" s="22">
        <v>2500</v>
      </c>
      <c r="P12" s="3"/>
    </row>
    <row r="13" spans="1:16" x14ac:dyDescent="0.2">
      <c r="A13" s="2"/>
      <c r="B13" s="2" t="s">
        <v>1</v>
      </c>
      <c r="C13" s="22">
        <f>$O$13/12</f>
        <v>250</v>
      </c>
      <c r="D13" s="22">
        <f t="shared" ref="D13:M13" si="8">$O$13/12</f>
        <v>250</v>
      </c>
      <c r="E13" s="22">
        <f t="shared" si="8"/>
        <v>250</v>
      </c>
      <c r="F13" s="22">
        <f t="shared" si="8"/>
        <v>250</v>
      </c>
      <c r="G13" s="22">
        <f t="shared" si="8"/>
        <v>250</v>
      </c>
      <c r="H13" s="22">
        <f t="shared" si="8"/>
        <v>250</v>
      </c>
      <c r="I13" s="22">
        <f t="shared" si="8"/>
        <v>250</v>
      </c>
      <c r="J13" s="22">
        <f t="shared" si="8"/>
        <v>250</v>
      </c>
      <c r="K13" s="22">
        <f t="shared" si="8"/>
        <v>250</v>
      </c>
      <c r="L13" s="22">
        <f t="shared" si="8"/>
        <v>250</v>
      </c>
      <c r="M13" s="22">
        <f t="shared" si="8"/>
        <v>250</v>
      </c>
      <c r="N13" s="22">
        <f>$O$13/12</f>
        <v>250</v>
      </c>
      <c r="O13" s="22">
        <v>3000</v>
      </c>
      <c r="P13" s="3"/>
    </row>
    <row r="14" spans="1:16" ht="17" thickBot="1" x14ac:dyDescent="0.25">
      <c r="A14" s="16" t="s">
        <v>43</v>
      </c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7"/>
    </row>
    <row r="15" spans="1:16" ht="17" thickBot="1" x14ac:dyDescent="0.25">
      <c r="A15" s="15"/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3">
        <f>SUM(O5:O14)</f>
        <v>95750</v>
      </c>
      <c r="P15" s="14"/>
    </row>
    <row r="16" spans="1:16" ht="17" thickBot="1" x14ac:dyDescent="0.25">
      <c r="A16" s="20" t="s">
        <v>19</v>
      </c>
      <c r="B16" s="18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4">
        <f>O15</f>
        <v>95750</v>
      </c>
      <c r="P16" s="19"/>
    </row>
    <row r="17" spans="1:16" x14ac:dyDescent="0.2">
      <c r="A17" s="4" t="s">
        <v>16</v>
      </c>
      <c r="B17" s="5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6"/>
    </row>
    <row r="18" spans="1:16" x14ac:dyDescent="0.2">
      <c r="A18" s="1" t="s">
        <v>0</v>
      </c>
      <c r="B18" s="2" t="s">
        <v>2</v>
      </c>
      <c r="C18" s="8" t="s">
        <v>3</v>
      </c>
      <c r="D18" s="8" t="s">
        <v>4</v>
      </c>
      <c r="E18" s="8" t="s">
        <v>5</v>
      </c>
      <c r="F18" s="8" t="s">
        <v>6</v>
      </c>
      <c r="G18" s="8" t="s">
        <v>7</v>
      </c>
      <c r="H18" s="8" t="s">
        <v>8</v>
      </c>
      <c r="I18" s="8" t="s">
        <v>9</v>
      </c>
      <c r="J18" s="8" t="s">
        <v>10</v>
      </c>
      <c r="K18" s="8" t="s">
        <v>11</v>
      </c>
      <c r="L18" s="8" t="s">
        <v>12</v>
      </c>
      <c r="M18" s="8" t="s">
        <v>13</v>
      </c>
      <c r="N18" s="8" t="s">
        <v>14</v>
      </c>
      <c r="O18" s="25" t="s">
        <v>15</v>
      </c>
      <c r="P18" s="3" t="s">
        <v>17</v>
      </c>
    </row>
    <row r="19" spans="1:16" x14ac:dyDescent="0.2">
      <c r="A19" s="1"/>
      <c r="B19" s="2" t="s">
        <v>26</v>
      </c>
      <c r="C19" s="22">
        <f>$O$19/12</f>
        <v>833.33333333333337</v>
      </c>
      <c r="D19" s="22">
        <f t="shared" ref="D19:N19" si="9">$O$19/12</f>
        <v>833.33333333333337</v>
      </c>
      <c r="E19" s="22">
        <f t="shared" si="9"/>
        <v>833.33333333333337</v>
      </c>
      <c r="F19" s="22">
        <f t="shared" si="9"/>
        <v>833.33333333333337</v>
      </c>
      <c r="G19" s="22">
        <f t="shared" si="9"/>
        <v>833.33333333333337</v>
      </c>
      <c r="H19" s="22">
        <f t="shared" si="9"/>
        <v>833.33333333333337</v>
      </c>
      <c r="I19" s="22">
        <f t="shared" si="9"/>
        <v>833.33333333333337</v>
      </c>
      <c r="J19" s="22">
        <f t="shared" si="9"/>
        <v>833.33333333333337</v>
      </c>
      <c r="K19" s="22">
        <f t="shared" si="9"/>
        <v>833.33333333333337</v>
      </c>
      <c r="L19" s="22">
        <f t="shared" si="9"/>
        <v>833.33333333333337</v>
      </c>
      <c r="M19" s="22">
        <f t="shared" si="9"/>
        <v>833.33333333333337</v>
      </c>
      <c r="N19" s="22">
        <f t="shared" si="9"/>
        <v>833.33333333333337</v>
      </c>
      <c r="O19" s="22">
        <v>10000</v>
      </c>
      <c r="P19" s="3" t="s">
        <v>38</v>
      </c>
    </row>
    <row r="20" spans="1:16" x14ac:dyDescent="0.2">
      <c r="A20" s="1"/>
      <c r="B20" s="2" t="s">
        <v>27</v>
      </c>
      <c r="C20" s="22">
        <f>$O$20/12</f>
        <v>6250</v>
      </c>
      <c r="D20" s="22">
        <f t="shared" ref="D20:M20" si="10">$O$20/12</f>
        <v>6250</v>
      </c>
      <c r="E20" s="22">
        <f t="shared" si="10"/>
        <v>6250</v>
      </c>
      <c r="F20" s="22">
        <f t="shared" si="10"/>
        <v>6250</v>
      </c>
      <c r="G20" s="22">
        <f t="shared" si="10"/>
        <v>6250</v>
      </c>
      <c r="H20" s="22">
        <f t="shared" si="10"/>
        <v>6250</v>
      </c>
      <c r="I20" s="22">
        <f t="shared" si="10"/>
        <v>6250</v>
      </c>
      <c r="J20" s="22">
        <f t="shared" si="10"/>
        <v>6250</v>
      </c>
      <c r="K20" s="22">
        <f t="shared" si="10"/>
        <v>6250</v>
      </c>
      <c r="L20" s="22">
        <f t="shared" si="10"/>
        <v>6250</v>
      </c>
      <c r="M20" s="22">
        <f t="shared" si="10"/>
        <v>6250</v>
      </c>
      <c r="N20" s="22">
        <f>$O$20/12</f>
        <v>6250</v>
      </c>
      <c r="O20" s="22">
        <v>75000</v>
      </c>
      <c r="P20" s="3" t="s">
        <v>36</v>
      </c>
    </row>
    <row r="21" spans="1:16" x14ac:dyDescent="0.2">
      <c r="A21" s="1"/>
      <c r="B21" s="2" t="s">
        <v>28</v>
      </c>
      <c r="C21" s="22">
        <f>$O$21/12</f>
        <v>833.33333333333337</v>
      </c>
      <c r="D21" s="22">
        <f t="shared" ref="D21:N21" si="11">$O$21/12</f>
        <v>833.33333333333337</v>
      </c>
      <c r="E21" s="22">
        <f t="shared" si="11"/>
        <v>833.33333333333337</v>
      </c>
      <c r="F21" s="22">
        <f t="shared" si="11"/>
        <v>833.33333333333337</v>
      </c>
      <c r="G21" s="22">
        <f t="shared" si="11"/>
        <v>833.33333333333337</v>
      </c>
      <c r="H21" s="22">
        <f t="shared" si="11"/>
        <v>833.33333333333337</v>
      </c>
      <c r="I21" s="22">
        <f t="shared" si="11"/>
        <v>833.33333333333337</v>
      </c>
      <c r="J21" s="22">
        <f t="shared" si="11"/>
        <v>833.33333333333337</v>
      </c>
      <c r="K21" s="22">
        <f t="shared" si="11"/>
        <v>833.33333333333337</v>
      </c>
      <c r="L21" s="22">
        <f t="shared" si="11"/>
        <v>833.33333333333337</v>
      </c>
      <c r="M21" s="22">
        <f t="shared" si="11"/>
        <v>833.33333333333337</v>
      </c>
      <c r="N21" s="22">
        <f t="shared" si="11"/>
        <v>833.33333333333337</v>
      </c>
      <c r="O21" s="22">
        <v>10000</v>
      </c>
      <c r="P21" s="3" t="s">
        <v>34</v>
      </c>
    </row>
    <row r="22" spans="1:16" x14ac:dyDescent="0.2">
      <c r="A22" s="1"/>
      <c r="B22" s="2" t="s">
        <v>29</v>
      </c>
      <c r="C22" s="22">
        <f>$O$22/12</f>
        <v>833.33333333333337</v>
      </c>
      <c r="D22" s="22">
        <f t="shared" ref="D22:N22" si="12">$O$22/12</f>
        <v>833.33333333333337</v>
      </c>
      <c r="E22" s="22">
        <f t="shared" si="12"/>
        <v>833.33333333333337</v>
      </c>
      <c r="F22" s="22">
        <f t="shared" si="12"/>
        <v>833.33333333333337</v>
      </c>
      <c r="G22" s="22">
        <f t="shared" si="12"/>
        <v>833.33333333333337</v>
      </c>
      <c r="H22" s="22">
        <f t="shared" si="12"/>
        <v>833.33333333333337</v>
      </c>
      <c r="I22" s="22">
        <f t="shared" si="12"/>
        <v>833.33333333333337</v>
      </c>
      <c r="J22" s="22">
        <f t="shared" si="12"/>
        <v>833.33333333333337</v>
      </c>
      <c r="K22" s="22">
        <f t="shared" si="12"/>
        <v>833.33333333333337</v>
      </c>
      <c r="L22" s="22">
        <f t="shared" si="12"/>
        <v>833.33333333333337</v>
      </c>
      <c r="M22" s="22">
        <f t="shared" si="12"/>
        <v>833.33333333333337</v>
      </c>
      <c r="N22" s="22">
        <f t="shared" si="12"/>
        <v>833.33333333333337</v>
      </c>
      <c r="O22" s="22">
        <v>10000</v>
      </c>
      <c r="P22" s="3" t="s">
        <v>33</v>
      </c>
    </row>
    <row r="23" spans="1:16" x14ac:dyDescent="0.2">
      <c r="A23" s="1"/>
      <c r="B23" s="2" t="s">
        <v>32</v>
      </c>
      <c r="C23" s="22">
        <f>$O$23/12</f>
        <v>833.33333333333337</v>
      </c>
      <c r="D23" s="22">
        <f t="shared" ref="D23:N23" si="13">$O$23/12</f>
        <v>833.33333333333337</v>
      </c>
      <c r="E23" s="22">
        <f t="shared" si="13"/>
        <v>833.33333333333337</v>
      </c>
      <c r="F23" s="22">
        <f t="shared" si="13"/>
        <v>833.33333333333337</v>
      </c>
      <c r="G23" s="22">
        <f t="shared" si="13"/>
        <v>833.33333333333337</v>
      </c>
      <c r="H23" s="22">
        <f t="shared" si="13"/>
        <v>833.33333333333337</v>
      </c>
      <c r="I23" s="22">
        <f t="shared" si="13"/>
        <v>833.33333333333337</v>
      </c>
      <c r="J23" s="22">
        <f t="shared" si="13"/>
        <v>833.33333333333337</v>
      </c>
      <c r="K23" s="22">
        <f t="shared" si="13"/>
        <v>833.33333333333337</v>
      </c>
      <c r="L23" s="22">
        <f t="shared" si="13"/>
        <v>833.33333333333337</v>
      </c>
      <c r="M23" s="22">
        <f t="shared" si="13"/>
        <v>833.33333333333337</v>
      </c>
      <c r="N23" s="22">
        <f t="shared" si="13"/>
        <v>833.33333333333337</v>
      </c>
      <c r="O23" s="22">
        <v>10000</v>
      </c>
      <c r="P23" s="3" t="s">
        <v>35</v>
      </c>
    </row>
    <row r="24" spans="1:16" ht="17" thickBot="1" x14ac:dyDescent="0.25">
      <c r="A24" s="15"/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23">
        <f>SUM(O19:O23)</f>
        <v>115000</v>
      </c>
      <c r="P24" s="14"/>
    </row>
    <row r="25" spans="1:16" ht="17" thickBot="1" x14ac:dyDescent="0.25">
      <c r="A25" s="20" t="s">
        <v>20</v>
      </c>
      <c r="B25" s="18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4">
        <f>O24</f>
        <v>115000</v>
      </c>
      <c r="P25" s="19"/>
    </row>
    <row r="26" spans="1:16" ht="17" thickBot="1" x14ac:dyDescent="0.25"/>
    <row r="27" spans="1:16" ht="17" thickBot="1" x14ac:dyDescent="0.25">
      <c r="A27" s="20" t="s">
        <v>45</v>
      </c>
      <c r="B27" s="18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4">
        <f>O25-O16</f>
        <v>19250</v>
      </c>
      <c r="P27" s="19"/>
    </row>
  </sheetData>
  <mergeCells count="1">
    <mergeCell ref="A1:P1"/>
  </mergeCells>
  <pageMargins left="0.7" right="0.7" top="0.75" bottom="0.75" header="0.3" footer="0.3"/>
  <pageSetup paperSize="9" scale="50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965E8-76A0-D142-B793-B3C967351478}">
  <sheetPr>
    <pageSetUpPr fitToPage="1"/>
  </sheetPr>
  <dimension ref="A1:P27"/>
  <sheetViews>
    <sheetView zoomScaleNormal="100" workbookViewId="0">
      <selection activeCell="M32" sqref="M32"/>
    </sheetView>
  </sheetViews>
  <sheetFormatPr baseColWidth="10" defaultRowHeight="16" x14ac:dyDescent="0.2"/>
  <cols>
    <col min="2" max="2" width="26.83203125" customWidth="1"/>
    <col min="3" max="14" width="10.83203125" customWidth="1"/>
    <col min="15" max="15" width="21.1640625" customWidth="1"/>
    <col min="16" max="16" width="55.5" customWidth="1"/>
  </cols>
  <sheetData>
    <row r="1" spans="1:16" ht="34" customHeight="1" x14ac:dyDescent="0.3">
      <c r="A1" s="27" t="s">
        <v>40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9"/>
    </row>
    <row r="2" spans="1:16" ht="17" thickBot="1" x14ac:dyDescent="0.25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1"/>
    </row>
    <row r="3" spans="1:16" x14ac:dyDescent="0.2">
      <c r="A3" s="4" t="s">
        <v>39</v>
      </c>
      <c r="B3" s="5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</row>
    <row r="4" spans="1:16" x14ac:dyDescent="0.2">
      <c r="A4" s="1" t="s">
        <v>0</v>
      </c>
      <c r="B4" s="2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25" t="s">
        <v>15</v>
      </c>
      <c r="P4" s="3" t="s">
        <v>17</v>
      </c>
    </row>
    <row r="5" spans="1:16" x14ac:dyDescent="0.2">
      <c r="A5" s="1"/>
      <c r="B5" s="2" t="s">
        <v>21</v>
      </c>
      <c r="C5" s="22">
        <f t="shared" ref="C5:M5" si="0">$O$5/12</f>
        <v>680</v>
      </c>
      <c r="D5" s="22">
        <f t="shared" si="0"/>
        <v>680</v>
      </c>
      <c r="E5" s="22">
        <f t="shared" si="0"/>
        <v>680</v>
      </c>
      <c r="F5" s="22">
        <f t="shared" si="0"/>
        <v>680</v>
      </c>
      <c r="G5" s="22">
        <f t="shared" si="0"/>
        <v>680</v>
      </c>
      <c r="H5" s="22">
        <f t="shared" si="0"/>
        <v>680</v>
      </c>
      <c r="I5" s="22">
        <f t="shared" si="0"/>
        <v>680</v>
      </c>
      <c r="J5" s="22">
        <f>$O$5/12</f>
        <v>680</v>
      </c>
      <c r="K5" s="22">
        <f t="shared" si="0"/>
        <v>680</v>
      </c>
      <c r="L5" s="22">
        <f t="shared" si="0"/>
        <v>680</v>
      </c>
      <c r="M5" s="22">
        <f t="shared" si="0"/>
        <v>680</v>
      </c>
      <c r="N5" s="22">
        <f>$O$5/12</f>
        <v>680</v>
      </c>
      <c r="O5" s="22">
        <f>8000*1.02</f>
        <v>8160</v>
      </c>
      <c r="P5" s="3"/>
    </row>
    <row r="6" spans="1:16" x14ac:dyDescent="0.2">
      <c r="A6" s="1"/>
      <c r="B6" s="2" t="s">
        <v>30</v>
      </c>
      <c r="C6" s="22">
        <f t="shared" ref="C6:N6" si="1">$O$6/12</f>
        <v>1020</v>
      </c>
      <c r="D6" s="22">
        <f t="shared" si="1"/>
        <v>1020</v>
      </c>
      <c r="E6" s="22">
        <f t="shared" si="1"/>
        <v>1020</v>
      </c>
      <c r="F6" s="22">
        <f t="shared" si="1"/>
        <v>1020</v>
      </c>
      <c r="G6" s="22">
        <f t="shared" si="1"/>
        <v>1020</v>
      </c>
      <c r="H6" s="22">
        <f t="shared" si="1"/>
        <v>1020</v>
      </c>
      <c r="I6" s="22">
        <f t="shared" si="1"/>
        <v>1020</v>
      </c>
      <c r="J6" s="22">
        <f t="shared" si="1"/>
        <v>1020</v>
      </c>
      <c r="K6" s="22">
        <f t="shared" si="1"/>
        <v>1020</v>
      </c>
      <c r="L6" s="22">
        <f t="shared" si="1"/>
        <v>1020</v>
      </c>
      <c r="M6" s="22">
        <f t="shared" si="1"/>
        <v>1020</v>
      </c>
      <c r="N6" s="22">
        <f t="shared" si="1"/>
        <v>1020</v>
      </c>
      <c r="O6" s="22">
        <f>12000*1.02</f>
        <v>12240</v>
      </c>
      <c r="P6" s="3"/>
    </row>
    <row r="7" spans="1:16" x14ac:dyDescent="0.2">
      <c r="A7" s="1"/>
      <c r="B7" s="2" t="s">
        <v>31</v>
      </c>
      <c r="C7" s="22">
        <f t="shared" ref="C7:N7" si="2">$O$7/12</f>
        <v>297.5</v>
      </c>
      <c r="D7" s="22">
        <f t="shared" si="2"/>
        <v>297.5</v>
      </c>
      <c r="E7" s="22">
        <f t="shared" si="2"/>
        <v>297.5</v>
      </c>
      <c r="F7" s="22">
        <f t="shared" si="2"/>
        <v>297.5</v>
      </c>
      <c r="G7" s="22">
        <f t="shared" si="2"/>
        <v>297.5</v>
      </c>
      <c r="H7" s="22">
        <f t="shared" si="2"/>
        <v>297.5</v>
      </c>
      <c r="I7" s="22">
        <f t="shared" si="2"/>
        <v>297.5</v>
      </c>
      <c r="J7" s="22">
        <f t="shared" si="2"/>
        <v>297.5</v>
      </c>
      <c r="K7" s="22">
        <f t="shared" si="2"/>
        <v>297.5</v>
      </c>
      <c r="L7" s="22">
        <f t="shared" si="2"/>
        <v>297.5</v>
      </c>
      <c r="M7" s="22">
        <f t="shared" si="2"/>
        <v>297.5</v>
      </c>
      <c r="N7" s="22">
        <f t="shared" si="2"/>
        <v>297.5</v>
      </c>
      <c r="O7" s="22">
        <f>3500*1.02</f>
        <v>3570</v>
      </c>
      <c r="P7" s="3"/>
    </row>
    <row r="8" spans="1:16" x14ac:dyDescent="0.2">
      <c r="A8" s="1"/>
      <c r="B8" s="2" t="s">
        <v>22</v>
      </c>
      <c r="C8" s="22">
        <f t="shared" ref="C8:N8" si="3">$O$8/12</f>
        <v>1700</v>
      </c>
      <c r="D8" s="22">
        <f t="shared" si="3"/>
        <v>1700</v>
      </c>
      <c r="E8" s="22">
        <f t="shared" si="3"/>
        <v>1700</v>
      </c>
      <c r="F8" s="22">
        <f t="shared" si="3"/>
        <v>1700</v>
      </c>
      <c r="G8" s="22">
        <f t="shared" si="3"/>
        <v>1700</v>
      </c>
      <c r="H8" s="22">
        <f t="shared" si="3"/>
        <v>1700</v>
      </c>
      <c r="I8" s="22">
        <f t="shared" si="3"/>
        <v>1700</v>
      </c>
      <c r="J8" s="22">
        <f t="shared" si="3"/>
        <v>1700</v>
      </c>
      <c r="K8" s="22">
        <f t="shared" si="3"/>
        <v>1700</v>
      </c>
      <c r="L8" s="22">
        <f t="shared" si="3"/>
        <v>1700</v>
      </c>
      <c r="M8" s="22">
        <f t="shared" si="3"/>
        <v>1700</v>
      </c>
      <c r="N8" s="22">
        <f t="shared" si="3"/>
        <v>1700</v>
      </c>
      <c r="O8" s="22">
        <f>20000*1.02</f>
        <v>20400</v>
      </c>
      <c r="P8" s="3"/>
    </row>
    <row r="9" spans="1:16" x14ac:dyDescent="0.2">
      <c r="A9" s="1"/>
      <c r="B9" s="2" t="s">
        <v>23</v>
      </c>
      <c r="C9" s="22">
        <f t="shared" ref="C9:N9" si="4">$O$9/12</f>
        <v>85</v>
      </c>
      <c r="D9" s="22">
        <f t="shared" si="4"/>
        <v>85</v>
      </c>
      <c r="E9" s="22">
        <f t="shared" si="4"/>
        <v>85</v>
      </c>
      <c r="F9" s="22">
        <f t="shared" si="4"/>
        <v>85</v>
      </c>
      <c r="G9" s="22">
        <f t="shared" si="4"/>
        <v>85</v>
      </c>
      <c r="H9" s="22">
        <f t="shared" si="4"/>
        <v>85</v>
      </c>
      <c r="I9" s="22">
        <f t="shared" si="4"/>
        <v>85</v>
      </c>
      <c r="J9" s="22">
        <f t="shared" si="4"/>
        <v>85</v>
      </c>
      <c r="K9" s="22">
        <f t="shared" si="4"/>
        <v>85</v>
      </c>
      <c r="L9" s="22">
        <f t="shared" si="4"/>
        <v>85</v>
      </c>
      <c r="M9" s="22">
        <f t="shared" si="4"/>
        <v>85</v>
      </c>
      <c r="N9" s="22">
        <f t="shared" si="4"/>
        <v>85</v>
      </c>
      <c r="O9" s="22">
        <f>1000*1.02</f>
        <v>1020</v>
      </c>
      <c r="P9" s="3"/>
    </row>
    <row r="10" spans="1:16" x14ac:dyDescent="0.2">
      <c r="A10" s="1"/>
      <c r="B10" s="2" t="s">
        <v>25</v>
      </c>
      <c r="C10" s="22">
        <f t="shared" ref="C10:N10" si="5">$O$10/12</f>
        <v>63.75</v>
      </c>
      <c r="D10" s="22">
        <f t="shared" si="5"/>
        <v>63.75</v>
      </c>
      <c r="E10" s="22">
        <f t="shared" si="5"/>
        <v>63.75</v>
      </c>
      <c r="F10" s="22">
        <f t="shared" si="5"/>
        <v>63.75</v>
      </c>
      <c r="G10" s="22">
        <f t="shared" si="5"/>
        <v>63.75</v>
      </c>
      <c r="H10" s="22">
        <f t="shared" si="5"/>
        <v>63.75</v>
      </c>
      <c r="I10" s="22">
        <f t="shared" si="5"/>
        <v>63.75</v>
      </c>
      <c r="J10" s="22">
        <f t="shared" si="5"/>
        <v>63.75</v>
      </c>
      <c r="K10" s="22">
        <f t="shared" si="5"/>
        <v>63.75</v>
      </c>
      <c r="L10" s="22">
        <f t="shared" si="5"/>
        <v>63.75</v>
      </c>
      <c r="M10" s="22">
        <f t="shared" si="5"/>
        <v>63.75</v>
      </c>
      <c r="N10" s="22">
        <f t="shared" si="5"/>
        <v>63.75</v>
      </c>
      <c r="O10" s="22">
        <f>750*1.02</f>
        <v>765</v>
      </c>
      <c r="P10" s="3"/>
    </row>
    <row r="11" spans="1:16" x14ac:dyDescent="0.2">
      <c r="A11" s="1"/>
      <c r="B11" s="26" t="s">
        <v>37</v>
      </c>
      <c r="C11" s="22">
        <f t="shared" ref="C11:N11" si="6">$O$11/12</f>
        <v>3825</v>
      </c>
      <c r="D11" s="22">
        <f t="shared" si="6"/>
        <v>3825</v>
      </c>
      <c r="E11" s="22">
        <f t="shared" si="6"/>
        <v>3825</v>
      </c>
      <c r="F11" s="22">
        <f t="shared" si="6"/>
        <v>3825</v>
      </c>
      <c r="G11" s="22">
        <f t="shared" si="6"/>
        <v>3825</v>
      </c>
      <c r="H11" s="22">
        <f t="shared" si="6"/>
        <v>3825</v>
      </c>
      <c r="I11" s="22">
        <f t="shared" si="6"/>
        <v>3825</v>
      </c>
      <c r="J11" s="22">
        <f t="shared" si="6"/>
        <v>3825</v>
      </c>
      <c r="K11" s="22">
        <f t="shared" si="6"/>
        <v>3825</v>
      </c>
      <c r="L11" s="22">
        <f t="shared" si="6"/>
        <v>3825</v>
      </c>
      <c r="M11" s="22">
        <f t="shared" si="6"/>
        <v>3825</v>
      </c>
      <c r="N11" s="22">
        <f t="shared" si="6"/>
        <v>3825</v>
      </c>
      <c r="O11" s="22">
        <f>45000*1.02</f>
        <v>45900</v>
      </c>
      <c r="P11" s="3"/>
    </row>
    <row r="12" spans="1:16" x14ac:dyDescent="0.2">
      <c r="A12" s="2"/>
      <c r="B12" s="2" t="s">
        <v>24</v>
      </c>
      <c r="C12" s="22">
        <f t="shared" ref="C12:N12" si="7">$O$12/12</f>
        <v>212.5</v>
      </c>
      <c r="D12" s="22">
        <f t="shared" si="7"/>
        <v>212.5</v>
      </c>
      <c r="E12" s="22">
        <f t="shared" si="7"/>
        <v>212.5</v>
      </c>
      <c r="F12" s="22">
        <f t="shared" si="7"/>
        <v>212.5</v>
      </c>
      <c r="G12" s="22">
        <f t="shared" si="7"/>
        <v>212.5</v>
      </c>
      <c r="H12" s="22">
        <f t="shared" si="7"/>
        <v>212.5</v>
      </c>
      <c r="I12" s="22">
        <f t="shared" si="7"/>
        <v>212.5</v>
      </c>
      <c r="J12" s="22">
        <f t="shared" si="7"/>
        <v>212.5</v>
      </c>
      <c r="K12" s="22">
        <f t="shared" si="7"/>
        <v>212.5</v>
      </c>
      <c r="L12" s="22">
        <f t="shared" si="7"/>
        <v>212.5</v>
      </c>
      <c r="M12" s="22">
        <f t="shared" si="7"/>
        <v>212.5</v>
      </c>
      <c r="N12" s="22">
        <f t="shared" si="7"/>
        <v>212.5</v>
      </c>
      <c r="O12" s="22">
        <f>2500*1.02</f>
        <v>2550</v>
      </c>
      <c r="P12" s="3"/>
    </row>
    <row r="13" spans="1:16" x14ac:dyDescent="0.2">
      <c r="A13" s="2"/>
      <c r="B13" s="2" t="s">
        <v>1</v>
      </c>
      <c r="C13" s="22">
        <f>$O$13/12</f>
        <v>255</v>
      </c>
      <c r="D13" s="22">
        <f t="shared" ref="D13:M13" si="8">$O$13/12</f>
        <v>255</v>
      </c>
      <c r="E13" s="22">
        <f t="shared" si="8"/>
        <v>255</v>
      </c>
      <c r="F13" s="22">
        <f t="shared" si="8"/>
        <v>255</v>
      </c>
      <c r="G13" s="22">
        <f t="shared" si="8"/>
        <v>255</v>
      </c>
      <c r="H13" s="22">
        <f t="shared" si="8"/>
        <v>255</v>
      </c>
      <c r="I13" s="22">
        <f t="shared" si="8"/>
        <v>255</v>
      </c>
      <c r="J13" s="22">
        <f t="shared" si="8"/>
        <v>255</v>
      </c>
      <c r="K13" s="22">
        <f t="shared" si="8"/>
        <v>255</v>
      </c>
      <c r="L13" s="22">
        <f t="shared" si="8"/>
        <v>255</v>
      </c>
      <c r="M13" s="22">
        <f t="shared" si="8"/>
        <v>255</v>
      </c>
      <c r="N13" s="22">
        <f>$O$13/12</f>
        <v>255</v>
      </c>
      <c r="O13" s="22">
        <f>3000*1.02</f>
        <v>3060</v>
      </c>
      <c r="P13" s="3"/>
    </row>
    <row r="14" spans="1:16" ht="17" thickBot="1" x14ac:dyDescent="0.25">
      <c r="A14" s="16" t="s">
        <v>43</v>
      </c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7"/>
    </row>
    <row r="15" spans="1:16" ht="17" thickBot="1" x14ac:dyDescent="0.25">
      <c r="A15" s="15"/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3">
        <f>SUM(O5:O14)</f>
        <v>97665</v>
      </c>
      <c r="P15" s="14"/>
    </row>
    <row r="16" spans="1:16" ht="17" thickBot="1" x14ac:dyDescent="0.25">
      <c r="A16" s="20" t="s">
        <v>41</v>
      </c>
      <c r="B16" s="18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4">
        <f>O15</f>
        <v>97665</v>
      </c>
      <c r="P16" s="19"/>
    </row>
    <row r="17" spans="1:16" x14ac:dyDescent="0.2">
      <c r="A17" s="4" t="s">
        <v>16</v>
      </c>
      <c r="B17" s="5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6"/>
    </row>
    <row r="18" spans="1:16" x14ac:dyDescent="0.2">
      <c r="A18" s="1" t="s">
        <v>0</v>
      </c>
      <c r="B18" s="2" t="s">
        <v>2</v>
      </c>
      <c r="C18" s="8" t="s">
        <v>3</v>
      </c>
      <c r="D18" s="8" t="s">
        <v>4</v>
      </c>
      <c r="E18" s="8" t="s">
        <v>5</v>
      </c>
      <c r="F18" s="8" t="s">
        <v>6</v>
      </c>
      <c r="G18" s="8" t="s">
        <v>7</v>
      </c>
      <c r="H18" s="8" t="s">
        <v>8</v>
      </c>
      <c r="I18" s="8" t="s">
        <v>9</v>
      </c>
      <c r="J18" s="8" t="s">
        <v>10</v>
      </c>
      <c r="K18" s="8" t="s">
        <v>11</v>
      </c>
      <c r="L18" s="8" t="s">
        <v>12</v>
      </c>
      <c r="M18" s="8" t="s">
        <v>13</v>
      </c>
      <c r="N18" s="8" t="s">
        <v>14</v>
      </c>
      <c r="O18" s="25" t="s">
        <v>15</v>
      </c>
      <c r="P18" s="3" t="s">
        <v>17</v>
      </c>
    </row>
    <row r="19" spans="1:16" x14ac:dyDescent="0.2">
      <c r="A19" s="1"/>
      <c r="B19" s="2" t="s">
        <v>26</v>
      </c>
      <c r="C19" s="22">
        <f>$O$19/12</f>
        <v>875</v>
      </c>
      <c r="D19" s="22">
        <f t="shared" ref="D19:N19" si="9">$O$19/12</f>
        <v>875</v>
      </c>
      <c r="E19" s="22">
        <f t="shared" si="9"/>
        <v>875</v>
      </c>
      <c r="F19" s="22">
        <f t="shared" si="9"/>
        <v>875</v>
      </c>
      <c r="G19" s="22">
        <f t="shared" si="9"/>
        <v>875</v>
      </c>
      <c r="H19" s="22">
        <f t="shared" si="9"/>
        <v>875</v>
      </c>
      <c r="I19" s="22">
        <f t="shared" si="9"/>
        <v>875</v>
      </c>
      <c r="J19" s="22">
        <f t="shared" si="9"/>
        <v>875</v>
      </c>
      <c r="K19" s="22">
        <f t="shared" si="9"/>
        <v>875</v>
      </c>
      <c r="L19" s="22">
        <f t="shared" si="9"/>
        <v>875</v>
      </c>
      <c r="M19" s="22">
        <f t="shared" si="9"/>
        <v>875</v>
      </c>
      <c r="N19" s="22">
        <f t="shared" si="9"/>
        <v>875</v>
      </c>
      <c r="O19" s="22">
        <f>10000*1.05</f>
        <v>10500</v>
      </c>
      <c r="P19" s="3" t="s">
        <v>38</v>
      </c>
    </row>
    <row r="20" spans="1:16" x14ac:dyDescent="0.2">
      <c r="A20" s="1"/>
      <c r="B20" s="2" t="s">
        <v>27</v>
      </c>
      <c r="C20" s="22">
        <f>$O$20/12</f>
        <v>6562.5</v>
      </c>
      <c r="D20" s="22">
        <f t="shared" ref="D20:M20" si="10">$O$20/12</f>
        <v>6562.5</v>
      </c>
      <c r="E20" s="22">
        <f t="shared" si="10"/>
        <v>6562.5</v>
      </c>
      <c r="F20" s="22">
        <f t="shared" si="10"/>
        <v>6562.5</v>
      </c>
      <c r="G20" s="22">
        <f t="shared" si="10"/>
        <v>6562.5</v>
      </c>
      <c r="H20" s="22">
        <f t="shared" si="10"/>
        <v>6562.5</v>
      </c>
      <c r="I20" s="22">
        <f t="shared" si="10"/>
        <v>6562.5</v>
      </c>
      <c r="J20" s="22">
        <f t="shared" si="10"/>
        <v>6562.5</v>
      </c>
      <c r="K20" s="22">
        <f t="shared" si="10"/>
        <v>6562.5</v>
      </c>
      <c r="L20" s="22">
        <f t="shared" si="10"/>
        <v>6562.5</v>
      </c>
      <c r="M20" s="22">
        <f t="shared" si="10"/>
        <v>6562.5</v>
      </c>
      <c r="N20" s="22">
        <f>$O$20/12</f>
        <v>6562.5</v>
      </c>
      <c r="O20" s="22">
        <f>75000*1.05</f>
        <v>78750</v>
      </c>
      <c r="P20" s="3" t="s">
        <v>36</v>
      </c>
    </row>
    <row r="21" spans="1:16" x14ac:dyDescent="0.2">
      <c r="A21" s="1"/>
      <c r="B21" s="2" t="s">
        <v>28</v>
      </c>
      <c r="C21" s="22">
        <f>$O$21/12</f>
        <v>875</v>
      </c>
      <c r="D21" s="22">
        <f t="shared" ref="D21:N21" si="11">$O$21/12</f>
        <v>875</v>
      </c>
      <c r="E21" s="22">
        <f t="shared" si="11"/>
        <v>875</v>
      </c>
      <c r="F21" s="22">
        <f t="shared" si="11"/>
        <v>875</v>
      </c>
      <c r="G21" s="22">
        <f t="shared" si="11"/>
        <v>875</v>
      </c>
      <c r="H21" s="22">
        <f t="shared" si="11"/>
        <v>875</v>
      </c>
      <c r="I21" s="22">
        <f t="shared" si="11"/>
        <v>875</v>
      </c>
      <c r="J21" s="22">
        <f t="shared" si="11"/>
        <v>875</v>
      </c>
      <c r="K21" s="22">
        <f t="shared" si="11"/>
        <v>875</v>
      </c>
      <c r="L21" s="22">
        <f t="shared" si="11"/>
        <v>875</v>
      </c>
      <c r="M21" s="22">
        <f t="shared" si="11"/>
        <v>875</v>
      </c>
      <c r="N21" s="22">
        <f t="shared" si="11"/>
        <v>875</v>
      </c>
      <c r="O21" s="22">
        <f>10000*1.05</f>
        <v>10500</v>
      </c>
      <c r="P21" s="3" t="s">
        <v>34</v>
      </c>
    </row>
    <row r="22" spans="1:16" x14ac:dyDescent="0.2">
      <c r="A22" s="1"/>
      <c r="B22" s="2" t="s">
        <v>29</v>
      </c>
      <c r="C22" s="22">
        <f>$O$22/12</f>
        <v>875</v>
      </c>
      <c r="D22" s="22">
        <f t="shared" ref="D22:N22" si="12">$O$22/12</f>
        <v>875</v>
      </c>
      <c r="E22" s="22">
        <f t="shared" si="12"/>
        <v>875</v>
      </c>
      <c r="F22" s="22">
        <f t="shared" si="12"/>
        <v>875</v>
      </c>
      <c r="G22" s="22">
        <f t="shared" si="12"/>
        <v>875</v>
      </c>
      <c r="H22" s="22">
        <f t="shared" si="12"/>
        <v>875</v>
      </c>
      <c r="I22" s="22">
        <f t="shared" si="12"/>
        <v>875</v>
      </c>
      <c r="J22" s="22">
        <f t="shared" si="12"/>
        <v>875</v>
      </c>
      <c r="K22" s="22">
        <f t="shared" si="12"/>
        <v>875</v>
      </c>
      <c r="L22" s="22">
        <f t="shared" si="12"/>
        <v>875</v>
      </c>
      <c r="M22" s="22">
        <f t="shared" si="12"/>
        <v>875</v>
      </c>
      <c r="N22" s="22">
        <f t="shared" si="12"/>
        <v>875</v>
      </c>
      <c r="O22" s="22">
        <f>10000*1.05</f>
        <v>10500</v>
      </c>
      <c r="P22" s="3" t="s">
        <v>33</v>
      </c>
    </row>
    <row r="23" spans="1:16" x14ac:dyDescent="0.2">
      <c r="A23" s="1"/>
      <c r="B23" s="2" t="s">
        <v>32</v>
      </c>
      <c r="C23" s="22">
        <f>$O$23/12</f>
        <v>875</v>
      </c>
      <c r="D23" s="22">
        <f t="shared" ref="D23:N23" si="13">$O$23/12</f>
        <v>875</v>
      </c>
      <c r="E23" s="22">
        <f t="shared" si="13"/>
        <v>875</v>
      </c>
      <c r="F23" s="22">
        <f t="shared" si="13"/>
        <v>875</v>
      </c>
      <c r="G23" s="22">
        <f t="shared" si="13"/>
        <v>875</v>
      </c>
      <c r="H23" s="22">
        <f t="shared" si="13"/>
        <v>875</v>
      </c>
      <c r="I23" s="22">
        <f t="shared" si="13"/>
        <v>875</v>
      </c>
      <c r="J23" s="22">
        <f t="shared" si="13"/>
        <v>875</v>
      </c>
      <c r="K23" s="22">
        <f t="shared" si="13"/>
        <v>875</v>
      </c>
      <c r="L23" s="22">
        <f t="shared" si="13"/>
        <v>875</v>
      </c>
      <c r="M23" s="22">
        <f t="shared" si="13"/>
        <v>875</v>
      </c>
      <c r="N23" s="22">
        <f t="shared" si="13"/>
        <v>875</v>
      </c>
      <c r="O23" s="22">
        <f>10000*1.05</f>
        <v>10500</v>
      </c>
      <c r="P23" s="3" t="s">
        <v>35</v>
      </c>
    </row>
    <row r="24" spans="1:16" ht="17" thickBot="1" x14ac:dyDescent="0.25">
      <c r="A24" s="15"/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23">
        <f>SUM(O19:O23)</f>
        <v>120750</v>
      </c>
      <c r="P24" s="14"/>
    </row>
    <row r="25" spans="1:16" ht="17" thickBot="1" x14ac:dyDescent="0.25">
      <c r="A25" s="20" t="s">
        <v>42</v>
      </c>
      <c r="B25" s="18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4">
        <f>O24</f>
        <v>120750</v>
      </c>
      <c r="P25" s="19"/>
    </row>
    <row r="26" spans="1:16" ht="17" thickBot="1" x14ac:dyDescent="0.25"/>
    <row r="27" spans="1:16" ht="17" thickBot="1" x14ac:dyDescent="0.25">
      <c r="A27" s="20" t="s">
        <v>44</v>
      </c>
      <c r="B27" s="18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4">
        <f>O25-O16</f>
        <v>23085</v>
      </c>
      <c r="P27" s="19" t="s">
        <v>49</v>
      </c>
    </row>
  </sheetData>
  <mergeCells count="1">
    <mergeCell ref="A1:P1"/>
  </mergeCells>
  <pageMargins left="0.7" right="0.7" top="0.75" bottom="0.75" header="0.3" footer="0.3"/>
  <pageSetup paperSize="9" scale="50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ADACB-9881-5E4C-967D-59D7D0835A86}">
  <sheetPr>
    <pageSetUpPr fitToPage="1"/>
  </sheetPr>
  <dimension ref="A1:P27"/>
  <sheetViews>
    <sheetView tabSelected="1" zoomScaleNormal="100" workbookViewId="0">
      <selection activeCell="F30" sqref="F30"/>
    </sheetView>
  </sheetViews>
  <sheetFormatPr baseColWidth="10" defaultRowHeight="16" x14ac:dyDescent="0.2"/>
  <cols>
    <col min="2" max="2" width="26.83203125" customWidth="1"/>
    <col min="3" max="14" width="10.83203125" customWidth="1"/>
    <col min="15" max="15" width="21.1640625" customWidth="1"/>
    <col min="16" max="16" width="55.5" customWidth="1"/>
  </cols>
  <sheetData>
    <row r="1" spans="1:16" ht="34" customHeight="1" x14ac:dyDescent="0.3">
      <c r="A1" s="27" t="s">
        <v>46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9"/>
    </row>
    <row r="2" spans="1:16" ht="17" thickBot="1" x14ac:dyDescent="0.25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1"/>
    </row>
    <row r="3" spans="1:16" x14ac:dyDescent="0.2">
      <c r="A3" s="4" t="s">
        <v>39</v>
      </c>
      <c r="B3" s="5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</row>
    <row r="4" spans="1:16" x14ac:dyDescent="0.2">
      <c r="A4" s="1" t="s">
        <v>0</v>
      </c>
      <c r="B4" s="2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25" t="s">
        <v>15</v>
      </c>
      <c r="P4" s="3" t="s">
        <v>17</v>
      </c>
    </row>
    <row r="5" spans="1:16" x14ac:dyDescent="0.2">
      <c r="A5" s="1"/>
      <c r="B5" s="2" t="s">
        <v>21</v>
      </c>
      <c r="C5" s="22">
        <f t="shared" ref="C5:M5" si="0">$O$5/12</f>
        <v>693.6</v>
      </c>
      <c r="D5" s="22">
        <f t="shared" si="0"/>
        <v>693.6</v>
      </c>
      <c r="E5" s="22">
        <f t="shared" si="0"/>
        <v>693.6</v>
      </c>
      <c r="F5" s="22">
        <f t="shared" si="0"/>
        <v>693.6</v>
      </c>
      <c r="G5" s="22">
        <f t="shared" si="0"/>
        <v>693.6</v>
      </c>
      <c r="H5" s="22">
        <f t="shared" si="0"/>
        <v>693.6</v>
      </c>
      <c r="I5" s="22">
        <f t="shared" si="0"/>
        <v>693.6</v>
      </c>
      <c r="J5" s="22">
        <f>$O$5/12</f>
        <v>693.6</v>
      </c>
      <c r="K5" s="22">
        <f t="shared" si="0"/>
        <v>693.6</v>
      </c>
      <c r="L5" s="22">
        <f t="shared" si="0"/>
        <v>693.6</v>
      </c>
      <c r="M5" s="22">
        <f t="shared" si="0"/>
        <v>693.6</v>
      </c>
      <c r="N5" s="22">
        <f>$O$5/12</f>
        <v>693.6</v>
      </c>
      <c r="O5" s="22">
        <f>8160*1.02</f>
        <v>8323.2000000000007</v>
      </c>
      <c r="P5" s="3"/>
    </row>
    <row r="6" spans="1:16" x14ac:dyDescent="0.2">
      <c r="A6" s="1"/>
      <c r="B6" s="2" t="s">
        <v>30</v>
      </c>
      <c r="C6" s="22">
        <f t="shared" ref="C6:N6" si="1">$O$6/12</f>
        <v>1040.4000000000001</v>
      </c>
      <c r="D6" s="22">
        <f t="shared" si="1"/>
        <v>1040.4000000000001</v>
      </c>
      <c r="E6" s="22">
        <f t="shared" si="1"/>
        <v>1040.4000000000001</v>
      </c>
      <c r="F6" s="22">
        <f t="shared" si="1"/>
        <v>1040.4000000000001</v>
      </c>
      <c r="G6" s="22">
        <f t="shared" si="1"/>
        <v>1040.4000000000001</v>
      </c>
      <c r="H6" s="22">
        <f t="shared" si="1"/>
        <v>1040.4000000000001</v>
      </c>
      <c r="I6" s="22">
        <f t="shared" si="1"/>
        <v>1040.4000000000001</v>
      </c>
      <c r="J6" s="22">
        <f t="shared" si="1"/>
        <v>1040.4000000000001</v>
      </c>
      <c r="K6" s="22">
        <f t="shared" si="1"/>
        <v>1040.4000000000001</v>
      </c>
      <c r="L6" s="22">
        <f t="shared" si="1"/>
        <v>1040.4000000000001</v>
      </c>
      <c r="M6" s="22">
        <f t="shared" si="1"/>
        <v>1040.4000000000001</v>
      </c>
      <c r="N6" s="22">
        <f t="shared" si="1"/>
        <v>1040.4000000000001</v>
      </c>
      <c r="O6" s="22">
        <f>12240*1.02</f>
        <v>12484.800000000001</v>
      </c>
      <c r="P6" s="3"/>
    </row>
    <row r="7" spans="1:16" x14ac:dyDescent="0.2">
      <c r="A7" s="1"/>
      <c r="B7" s="2" t="s">
        <v>31</v>
      </c>
      <c r="C7" s="22">
        <f t="shared" ref="C7:N7" si="2">$O$7/12</f>
        <v>303.45</v>
      </c>
      <c r="D7" s="22">
        <f t="shared" si="2"/>
        <v>303.45</v>
      </c>
      <c r="E7" s="22">
        <f t="shared" si="2"/>
        <v>303.45</v>
      </c>
      <c r="F7" s="22">
        <f t="shared" si="2"/>
        <v>303.45</v>
      </c>
      <c r="G7" s="22">
        <f t="shared" si="2"/>
        <v>303.45</v>
      </c>
      <c r="H7" s="22">
        <f t="shared" si="2"/>
        <v>303.45</v>
      </c>
      <c r="I7" s="22">
        <f t="shared" si="2"/>
        <v>303.45</v>
      </c>
      <c r="J7" s="22">
        <f t="shared" si="2"/>
        <v>303.45</v>
      </c>
      <c r="K7" s="22">
        <f t="shared" si="2"/>
        <v>303.45</v>
      </c>
      <c r="L7" s="22">
        <f t="shared" si="2"/>
        <v>303.45</v>
      </c>
      <c r="M7" s="22">
        <f t="shared" si="2"/>
        <v>303.45</v>
      </c>
      <c r="N7" s="22">
        <f t="shared" si="2"/>
        <v>303.45</v>
      </c>
      <c r="O7" s="22">
        <f>3570*1.02</f>
        <v>3641.4</v>
      </c>
      <c r="P7" s="3"/>
    </row>
    <row r="8" spans="1:16" x14ac:dyDescent="0.2">
      <c r="A8" s="1"/>
      <c r="B8" s="2" t="s">
        <v>22</v>
      </c>
      <c r="C8" s="22">
        <f t="shared" ref="C8:N8" si="3">$O$8/12</f>
        <v>1734</v>
      </c>
      <c r="D8" s="22">
        <f t="shared" si="3"/>
        <v>1734</v>
      </c>
      <c r="E8" s="22">
        <f t="shared" si="3"/>
        <v>1734</v>
      </c>
      <c r="F8" s="22">
        <f t="shared" si="3"/>
        <v>1734</v>
      </c>
      <c r="G8" s="22">
        <f t="shared" si="3"/>
        <v>1734</v>
      </c>
      <c r="H8" s="22">
        <f t="shared" si="3"/>
        <v>1734</v>
      </c>
      <c r="I8" s="22">
        <f t="shared" si="3"/>
        <v>1734</v>
      </c>
      <c r="J8" s="22">
        <f t="shared" si="3"/>
        <v>1734</v>
      </c>
      <c r="K8" s="22">
        <f t="shared" si="3"/>
        <v>1734</v>
      </c>
      <c r="L8" s="22">
        <f t="shared" si="3"/>
        <v>1734</v>
      </c>
      <c r="M8" s="22">
        <f t="shared" si="3"/>
        <v>1734</v>
      </c>
      <c r="N8" s="22">
        <f t="shared" si="3"/>
        <v>1734</v>
      </c>
      <c r="O8" s="22">
        <f>20400*1.02</f>
        <v>20808</v>
      </c>
      <c r="P8" s="3"/>
    </row>
    <row r="9" spans="1:16" x14ac:dyDescent="0.2">
      <c r="A9" s="1"/>
      <c r="B9" s="2" t="s">
        <v>23</v>
      </c>
      <c r="C9" s="22">
        <f t="shared" ref="C9:N9" si="4">$O$9/12</f>
        <v>86.7</v>
      </c>
      <c r="D9" s="22">
        <f t="shared" si="4"/>
        <v>86.7</v>
      </c>
      <c r="E9" s="22">
        <f t="shared" si="4"/>
        <v>86.7</v>
      </c>
      <c r="F9" s="22">
        <f t="shared" si="4"/>
        <v>86.7</v>
      </c>
      <c r="G9" s="22">
        <f t="shared" si="4"/>
        <v>86.7</v>
      </c>
      <c r="H9" s="22">
        <f t="shared" si="4"/>
        <v>86.7</v>
      </c>
      <c r="I9" s="22">
        <f t="shared" si="4"/>
        <v>86.7</v>
      </c>
      <c r="J9" s="22">
        <f t="shared" si="4"/>
        <v>86.7</v>
      </c>
      <c r="K9" s="22">
        <f t="shared" si="4"/>
        <v>86.7</v>
      </c>
      <c r="L9" s="22">
        <f t="shared" si="4"/>
        <v>86.7</v>
      </c>
      <c r="M9" s="22">
        <f t="shared" si="4"/>
        <v>86.7</v>
      </c>
      <c r="N9" s="22">
        <f t="shared" si="4"/>
        <v>86.7</v>
      </c>
      <c r="O9" s="22">
        <f>1020*1.02</f>
        <v>1040.4000000000001</v>
      </c>
      <c r="P9" s="3"/>
    </row>
    <row r="10" spans="1:16" x14ac:dyDescent="0.2">
      <c r="A10" s="1"/>
      <c r="B10" s="2" t="s">
        <v>25</v>
      </c>
      <c r="C10" s="22">
        <f t="shared" ref="C10:N10" si="5">$O$10/12</f>
        <v>65.025000000000006</v>
      </c>
      <c r="D10" s="22">
        <f t="shared" si="5"/>
        <v>65.025000000000006</v>
      </c>
      <c r="E10" s="22">
        <f t="shared" si="5"/>
        <v>65.025000000000006</v>
      </c>
      <c r="F10" s="22">
        <f t="shared" si="5"/>
        <v>65.025000000000006</v>
      </c>
      <c r="G10" s="22">
        <f t="shared" si="5"/>
        <v>65.025000000000006</v>
      </c>
      <c r="H10" s="22">
        <f t="shared" si="5"/>
        <v>65.025000000000006</v>
      </c>
      <c r="I10" s="22">
        <f t="shared" si="5"/>
        <v>65.025000000000006</v>
      </c>
      <c r="J10" s="22">
        <f t="shared" si="5"/>
        <v>65.025000000000006</v>
      </c>
      <c r="K10" s="22">
        <f t="shared" si="5"/>
        <v>65.025000000000006</v>
      </c>
      <c r="L10" s="22">
        <f t="shared" si="5"/>
        <v>65.025000000000006</v>
      </c>
      <c r="M10" s="22">
        <f t="shared" si="5"/>
        <v>65.025000000000006</v>
      </c>
      <c r="N10" s="22">
        <f t="shared" si="5"/>
        <v>65.025000000000006</v>
      </c>
      <c r="O10" s="22">
        <f>765*1.02</f>
        <v>780.30000000000007</v>
      </c>
      <c r="P10" s="3"/>
    </row>
    <row r="11" spans="1:16" x14ac:dyDescent="0.2">
      <c r="A11" s="1"/>
      <c r="B11" s="26" t="s">
        <v>37</v>
      </c>
      <c r="C11" s="22">
        <f t="shared" ref="C11:N11" si="6">$O$11/12</f>
        <v>3901.5</v>
      </c>
      <c r="D11" s="22">
        <f t="shared" si="6"/>
        <v>3901.5</v>
      </c>
      <c r="E11" s="22">
        <f t="shared" si="6"/>
        <v>3901.5</v>
      </c>
      <c r="F11" s="22">
        <f t="shared" si="6"/>
        <v>3901.5</v>
      </c>
      <c r="G11" s="22">
        <f t="shared" si="6"/>
        <v>3901.5</v>
      </c>
      <c r="H11" s="22">
        <f t="shared" si="6"/>
        <v>3901.5</v>
      </c>
      <c r="I11" s="22">
        <f t="shared" si="6"/>
        <v>3901.5</v>
      </c>
      <c r="J11" s="22">
        <f t="shared" si="6"/>
        <v>3901.5</v>
      </c>
      <c r="K11" s="22">
        <f t="shared" si="6"/>
        <v>3901.5</v>
      </c>
      <c r="L11" s="22">
        <f t="shared" si="6"/>
        <v>3901.5</v>
      </c>
      <c r="M11" s="22">
        <f t="shared" si="6"/>
        <v>3901.5</v>
      </c>
      <c r="N11" s="22">
        <f t="shared" si="6"/>
        <v>3901.5</v>
      </c>
      <c r="O11" s="22">
        <f>45900*1.02</f>
        <v>46818</v>
      </c>
      <c r="P11" s="3"/>
    </row>
    <row r="12" spans="1:16" x14ac:dyDescent="0.2">
      <c r="A12" s="2"/>
      <c r="B12" s="2" t="s">
        <v>24</v>
      </c>
      <c r="C12" s="22">
        <f t="shared" ref="C12:N12" si="7">$O$12/12</f>
        <v>216.75</v>
      </c>
      <c r="D12" s="22">
        <f t="shared" si="7"/>
        <v>216.75</v>
      </c>
      <c r="E12" s="22">
        <f t="shared" si="7"/>
        <v>216.75</v>
      </c>
      <c r="F12" s="22">
        <f t="shared" si="7"/>
        <v>216.75</v>
      </c>
      <c r="G12" s="22">
        <f t="shared" si="7"/>
        <v>216.75</v>
      </c>
      <c r="H12" s="22">
        <f t="shared" si="7"/>
        <v>216.75</v>
      </c>
      <c r="I12" s="22">
        <f t="shared" si="7"/>
        <v>216.75</v>
      </c>
      <c r="J12" s="22">
        <f t="shared" si="7"/>
        <v>216.75</v>
      </c>
      <c r="K12" s="22">
        <f t="shared" si="7"/>
        <v>216.75</v>
      </c>
      <c r="L12" s="22">
        <f t="shared" si="7"/>
        <v>216.75</v>
      </c>
      <c r="M12" s="22">
        <f t="shared" si="7"/>
        <v>216.75</v>
      </c>
      <c r="N12" s="22">
        <f t="shared" si="7"/>
        <v>216.75</v>
      </c>
      <c r="O12" s="22">
        <f>2550*1.02</f>
        <v>2601</v>
      </c>
      <c r="P12" s="3"/>
    </row>
    <row r="13" spans="1:16" x14ac:dyDescent="0.2">
      <c r="A13" s="2"/>
      <c r="B13" s="2" t="s">
        <v>1</v>
      </c>
      <c r="C13" s="22">
        <f>$O$13/12</f>
        <v>260.10000000000002</v>
      </c>
      <c r="D13" s="22">
        <f t="shared" ref="D13:M13" si="8">$O$13/12</f>
        <v>260.10000000000002</v>
      </c>
      <c r="E13" s="22">
        <f t="shared" si="8"/>
        <v>260.10000000000002</v>
      </c>
      <c r="F13" s="22">
        <f t="shared" si="8"/>
        <v>260.10000000000002</v>
      </c>
      <c r="G13" s="22">
        <f t="shared" si="8"/>
        <v>260.10000000000002</v>
      </c>
      <c r="H13" s="22">
        <f t="shared" si="8"/>
        <v>260.10000000000002</v>
      </c>
      <c r="I13" s="22">
        <f t="shared" si="8"/>
        <v>260.10000000000002</v>
      </c>
      <c r="J13" s="22">
        <f t="shared" si="8"/>
        <v>260.10000000000002</v>
      </c>
      <c r="K13" s="22">
        <f t="shared" si="8"/>
        <v>260.10000000000002</v>
      </c>
      <c r="L13" s="22">
        <f t="shared" si="8"/>
        <v>260.10000000000002</v>
      </c>
      <c r="M13" s="22">
        <f t="shared" si="8"/>
        <v>260.10000000000002</v>
      </c>
      <c r="N13" s="22">
        <f>$O$13/12</f>
        <v>260.10000000000002</v>
      </c>
      <c r="O13" s="22">
        <f>3060*1.02</f>
        <v>3121.2000000000003</v>
      </c>
      <c r="P13" s="3"/>
    </row>
    <row r="14" spans="1:16" ht="17" thickBot="1" x14ac:dyDescent="0.25">
      <c r="A14" s="16" t="s">
        <v>43</v>
      </c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7"/>
    </row>
    <row r="15" spans="1:16" ht="17" thickBot="1" x14ac:dyDescent="0.25">
      <c r="A15" s="15"/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3">
        <f>SUM(O5:O14)</f>
        <v>99618.3</v>
      </c>
      <c r="P15" s="14"/>
    </row>
    <row r="16" spans="1:16" ht="17" thickBot="1" x14ac:dyDescent="0.25">
      <c r="A16" s="20" t="s">
        <v>50</v>
      </c>
      <c r="B16" s="18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4">
        <f>O15</f>
        <v>99618.3</v>
      </c>
      <c r="P16" s="19"/>
    </row>
    <row r="17" spans="1:16" x14ac:dyDescent="0.2">
      <c r="A17" s="4" t="s">
        <v>16</v>
      </c>
      <c r="B17" s="5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6"/>
    </row>
    <row r="18" spans="1:16" x14ac:dyDescent="0.2">
      <c r="A18" s="1" t="s">
        <v>0</v>
      </c>
      <c r="B18" s="2" t="s">
        <v>2</v>
      </c>
      <c r="C18" s="8" t="s">
        <v>3</v>
      </c>
      <c r="D18" s="8" t="s">
        <v>4</v>
      </c>
      <c r="E18" s="8" t="s">
        <v>5</v>
      </c>
      <c r="F18" s="8" t="s">
        <v>6</v>
      </c>
      <c r="G18" s="8" t="s">
        <v>7</v>
      </c>
      <c r="H18" s="8" t="s">
        <v>8</v>
      </c>
      <c r="I18" s="8" t="s">
        <v>9</v>
      </c>
      <c r="J18" s="8" t="s">
        <v>10</v>
      </c>
      <c r="K18" s="8" t="s">
        <v>11</v>
      </c>
      <c r="L18" s="8" t="s">
        <v>12</v>
      </c>
      <c r="M18" s="8" t="s">
        <v>13</v>
      </c>
      <c r="N18" s="8" t="s">
        <v>14</v>
      </c>
      <c r="O18" s="25" t="s">
        <v>15</v>
      </c>
      <c r="P18" s="3" t="s">
        <v>17</v>
      </c>
    </row>
    <row r="19" spans="1:16" x14ac:dyDescent="0.2">
      <c r="A19" s="1"/>
      <c r="B19" s="2" t="s">
        <v>26</v>
      </c>
      <c r="C19" s="22">
        <f>$O$19/12</f>
        <v>918.75</v>
      </c>
      <c r="D19" s="22">
        <f t="shared" ref="D19:N19" si="9">$O$19/12</f>
        <v>918.75</v>
      </c>
      <c r="E19" s="22">
        <f t="shared" si="9"/>
        <v>918.75</v>
      </c>
      <c r="F19" s="22">
        <f t="shared" si="9"/>
        <v>918.75</v>
      </c>
      <c r="G19" s="22">
        <f t="shared" si="9"/>
        <v>918.75</v>
      </c>
      <c r="H19" s="22">
        <f t="shared" si="9"/>
        <v>918.75</v>
      </c>
      <c r="I19" s="22">
        <f t="shared" si="9"/>
        <v>918.75</v>
      </c>
      <c r="J19" s="22">
        <f t="shared" si="9"/>
        <v>918.75</v>
      </c>
      <c r="K19" s="22">
        <f t="shared" si="9"/>
        <v>918.75</v>
      </c>
      <c r="L19" s="22">
        <f t="shared" si="9"/>
        <v>918.75</v>
      </c>
      <c r="M19" s="22">
        <f t="shared" si="9"/>
        <v>918.75</v>
      </c>
      <c r="N19" s="22">
        <f t="shared" si="9"/>
        <v>918.75</v>
      </c>
      <c r="O19" s="22">
        <f>10500*1.05</f>
        <v>11025</v>
      </c>
      <c r="P19" s="3" t="s">
        <v>38</v>
      </c>
    </row>
    <row r="20" spans="1:16" x14ac:dyDescent="0.2">
      <c r="A20" s="1"/>
      <c r="B20" s="2" t="s">
        <v>27</v>
      </c>
      <c r="C20" s="22">
        <f>$O$20/12</f>
        <v>6890.625</v>
      </c>
      <c r="D20" s="22">
        <f t="shared" ref="D20:M20" si="10">$O$20/12</f>
        <v>6890.625</v>
      </c>
      <c r="E20" s="22">
        <f t="shared" si="10"/>
        <v>6890.625</v>
      </c>
      <c r="F20" s="22">
        <f t="shared" si="10"/>
        <v>6890.625</v>
      </c>
      <c r="G20" s="22">
        <f t="shared" si="10"/>
        <v>6890.625</v>
      </c>
      <c r="H20" s="22">
        <f t="shared" si="10"/>
        <v>6890.625</v>
      </c>
      <c r="I20" s="22">
        <f t="shared" si="10"/>
        <v>6890.625</v>
      </c>
      <c r="J20" s="22">
        <f t="shared" si="10"/>
        <v>6890.625</v>
      </c>
      <c r="K20" s="22">
        <f t="shared" si="10"/>
        <v>6890.625</v>
      </c>
      <c r="L20" s="22">
        <f t="shared" si="10"/>
        <v>6890.625</v>
      </c>
      <c r="M20" s="22">
        <f t="shared" si="10"/>
        <v>6890.625</v>
      </c>
      <c r="N20" s="22">
        <f>$O$20/12</f>
        <v>6890.625</v>
      </c>
      <c r="O20" s="22">
        <f>78750*1.05</f>
        <v>82687.5</v>
      </c>
      <c r="P20" s="3" t="s">
        <v>36</v>
      </c>
    </row>
    <row r="21" spans="1:16" x14ac:dyDescent="0.2">
      <c r="A21" s="1"/>
      <c r="B21" s="2" t="s">
        <v>28</v>
      </c>
      <c r="C21" s="22">
        <f>$O$21/12</f>
        <v>918.75</v>
      </c>
      <c r="D21" s="22">
        <f t="shared" ref="D21:N21" si="11">$O$21/12</f>
        <v>918.75</v>
      </c>
      <c r="E21" s="22">
        <f t="shared" si="11"/>
        <v>918.75</v>
      </c>
      <c r="F21" s="22">
        <f t="shared" si="11"/>
        <v>918.75</v>
      </c>
      <c r="G21" s="22">
        <f t="shared" si="11"/>
        <v>918.75</v>
      </c>
      <c r="H21" s="22">
        <f t="shared" si="11"/>
        <v>918.75</v>
      </c>
      <c r="I21" s="22">
        <f t="shared" si="11"/>
        <v>918.75</v>
      </c>
      <c r="J21" s="22">
        <f t="shared" si="11"/>
        <v>918.75</v>
      </c>
      <c r="K21" s="22">
        <f t="shared" si="11"/>
        <v>918.75</v>
      </c>
      <c r="L21" s="22">
        <f t="shared" si="11"/>
        <v>918.75</v>
      </c>
      <c r="M21" s="22">
        <f t="shared" si="11"/>
        <v>918.75</v>
      </c>
      <c r="N21" s="22">
        <f t="shared" si="11"/>
        <v>918.75</v>
      </c>
      <c r="O21" s="22">
        <f>10500*1.05</f>
        <v>11025</v>
      </c>
      <c r="P21" s="3" t="s">
        <v>34</v>
      </c>
    </row>
    <row r="22" spans="1:16" x14ac:dyDescent="0.2">
      <c r="A22" s="1"/>
      <c r="B22" s="2" t="s">
        <v>29</v>
      </c>
      <c r="C22" s="22">
        <f>$O$22/12</f>
        <v>918.75</v>
      </c>
      <c r="D22" s="22">
        <f t="shared" ref="D22:N22" si="12">$O$22/12</f>
        <v>918.75</v>
      </c>
      <c r="E22" s="22">
        <f t="shared" si="12"/>
        <v>918.75</v>
      </c>
      <c r="F22" s="22">
        <f t="shared" si="12"/>
        <v>918.75</v>
      </c>
      <c r="G22" s="22">
        <f t="shared" si="12"/>
        <v>918.75</v>
      </c>
      <c r="H22" s="22">
        <f t="shared" si="12"/>
        <v>918.75</v>
      </c>
      <c r="I22" s="22">
        <f t="shared" si="12"/>
        <v>918.75</v>
      </c>
      <c r="J22" s="22">
        <f t="shared" si="12"/>
        <v>918.75</v>
      </c>
      <c r="K22" s="22">
        <f t="shared" si="12"/>
        <v>918.75</v>
      </c>
      <c r="L22" s="22">
        <f t="shared" si="12"/>
        <v>918.75</v>
      </c>
      <c r="M22" s="22">
        <f t="shared" si="12"/>
        <v>918.75</v>
      </c>
      <c r="N22" s="22">
        <f t="shared" si="12"/>
        <v>918.75</v>
      </c>
      <c r="O22" s="22">
        <f>10500*1.05</f>
        <v>11025</v>
      </c>
      <c r="P22" s="3" t="s">
        <v>33</v>
      </c>
    </row>
    <row r="23" spans="1:16" x14ac:dyDescent="0.2">
      <c r="A23" s="1"/>
      <c r="B23" s="2" t="s">
        <v>32</v>
      </c>
      <c r="C23" s="22">
        <f>$O$23/12</f>
        <v>918.75</v>
      </c>
      <c r="D23" s="22">
        <f t="shared" ref="D23:N23" si="13">$O$23/12</f>
        <v>918.75</v>
      </c>
      <c r="E23" s="22">
        <f t="shared" si="13"/>
        <v>918.75</v>
      </c>
      <c r="F23" s="22">
        <f t="shared" si="13"/>
        <v>918.75</v>
      </c>
      <c r="G23" s="22">
        <f t="shared" si="13"/>
        <v>918.75</v>
      </c>
      <c r="H23" s="22">
        <f t="shared" si="13"/>
        <v>918.75</v>
      </c>
      <c r="I23" s="22">
        <f t="shared" si="13"/>
        <v>918.75</v>
      </c>
      <c r="J23" s="22">
        <f t="shared" si="13"/>
        <v>918.75</v>
      </c>
      <c r="K23" s="22">
        <f t="shared" si="13"/>
        <v>918.75</v>
      </c>
      <c r="L23" s="22">
        <f t="shared" si="13"/>
        <v>918.75</v>
      </c>
      <c r="M23" s="22">
        <f t="shared" si="13"/>
        <v>918.75</v>
      </c>
      <c r="N23" s="22">
        <f t="shared" si="13"/>
        <v>918.75</v>
      </c>
      <c r="O23" s="22">
        <f>10500*1.05</f>
        <v>11025</v>
      </c>
      <c r="P23" s="3" t="s">
        <v>35</v>
      </c>
    </row>
    <row r="24" spans="1:16" ht="17" thickBot="1" x14ac:dyDescent="0.25">
      <c r="A24" s="15"/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23">
        <f>SUM(O19:O23)</f>
        <v>126787.5</v>
      </c>
      <c r="P24" s="14"/>
    </row>
    <row r="25" spans="1:16" ht="17" thickBot="1" x14ac:dyDescent="0.25">
      <c r="A25" s="20" t="s">
        <v>47</v>
      </c>
      <c r="B25" s="18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4">
        <f>O24</f>
        <v>126787.5</v>
      </c>
      <c r="P25" s="19"/>
    </row>
    <row r="26" spans="1:16" ht="17" thickBot="1" x14ac:dyDescent="0.25"/>
    <row r="27" spans="1:16" ht="17" thickBot="1" x14ac:dyDescent="0.25">
      <c r="A27" s="20" t="s">
        <v>48</v>
      </c>
      <c r="B27" s="18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4">
        <f>O25-O16</f>
        <v>27169.199999999997</v>
      </c>
      <c r="P27" s="19" t="s">
        <v>49</v>
      </c>
    </row>
  </sheetData>
  <mergeCells count="1">
    <mergeCell ref="A1:P1"/>
  </mergeCells>
  <pageMargins left="0.7" right="0.7" top="0.75" bottom="0.75" header="0.3" footer="0.3"/>
  <pageSetup paperSize="9" scale="50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C494C07A7E8A4A90F3A88B8B9CCDA1" ma:contentTypeVersion="3" ma:contentTypeDescription="Een nieuw document maken." ma:contentTypeScope="" ma:versionID="c4062a2a24c5a1914b9d4e4f2d3a43c5">
  <xsd:schema xmlns:xsd="http://www.w3.org/2001/XMLSchema" xmlns:xs="http://www.w3.org/2001/XMLSchema" xmlns:p="http://schemas.microsoft.com/office/2006/metadata/properties" xmlns:ns2="6db92f4d-8f88-424a-be2d-c835393a1375" targetNamespace="http://schemas.microsoft.com/office/2006/metadata/properties" ma:root="true" ma:fieldsID="feca3f81923f055fb0ea5fe56360e385" ns2:_="">
    <xsd:import namespace="6db92f4d-8f88-424a-be2d-c835393a13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b92f4d-8f88-424a-be2d-c835393a13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617225-637C-4501-8D66-ADD3DEE0A3CF}"/>
</file>

<file path=customXml/itemProps2.xml><?xml version="1.0" encoding="utf-8"?>
<ds:datastoreItem xmlns:ds="http://schemas.openxmlformats.org/officeDocument/2006/customXml" ds:itemID="{C325AD4C-E276-4B56-B01F-22C0C8F681BF}"/>
</file>

<file path=customXml/itemProps3.xml><?xml version="1.0" encoding="utf-8"?>
<ds:datastoreItem xmlns:ds="http://schemas.openxmlformats.org/officeDocument/2006/customXml" ds:itemID="{CBBF1BCA-369A-4603-A5A2-E0DD1CCF17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Budget 2026 WDIFH</vt:lpstr>
      <vt:lpstr>Budget 2027 WDIFH</vt:lpstr>
      <vt:lpstr>Budget 2028 WDIFH </vt:lpstr>
      <vt:lpstr>'Budget 2026 WDIFH'!Print_Area</vt:lpstr>
      <vt:lpstr>'Budget 2027 WDIFH'!Print_Area</vt:lpstr>
      <vt:lpstr>'Budget 2028 WDIFH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judeska alleyne</dc:creator>
  <cp:lastModifiedBy>Judeska Alleyne</cp:lastModifiedBy>
  <cp:lastPrinted>2025-11-29T11:29:09Z</cp:lastPrinted>
  <dcterms:created xsi:type="dcterms:W3CDTF">2024-12-19T18:59:56Z</dcterms:created>
  <dcterms:modified xsi:type="dcterms:W3CDTF">2025-11-29T11:54:27Z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0x0101000EC494C07A7E8A4A90F3A88B8B9CCDA1</vt:lpwstr>
  </property>
</Properties>
</file>